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Y:\Bauanwendung\Ausschreibung\Final\"/>
    </mc:Choice>
  </mc:AlternateContent>
  <xr:revisionPtr revIDLastSave="0" documentId="13_ncr:1_{04C3E564-4675-42C1-90A5-065F3FCCE743}" xr6:coauthVersionLast="36" xr6:coauthVersionMax="36" xr10:uidLastSave="{00000000-0000-0000-0000-000000000000}"/>
  <workbookProtection workbookAlgorithmName="SHA-512" workbookHashValue="MdZITOHn0llSYzADHK3uOAU0lU6HQ6aZa9niUUCdJdaiYsc410nErEQPjmuPVxR4B9+NOuXtUfOZhP6X+xF3TA==" workbookSaltValue="kJ4xU2GRti/5wI/pLYKnJw==" workbookSpinCount="100000" lockStructure="1"/>
  <bookViews>
    <workbookView showHorizontalScroll="0" xWindow="0" yWindow="0" windowWidth="28800" windowHeight="11625" firstSheet="2" activeTab="2" xr2:uid="{00000000-000D-0000-FFFF-FFFF00000000}"/>
  </bookViews>
  <sheets>
    <sheet name="Definitionen" sheetId="3" state="hidden" r:id="rId1"/>
    <sheet name="Mörtelbedarf" sheetId="1" state="hidden" r:id="rId2"/>
    <sheet name="Materialbedarf" sheetId="2" r:id="rId3"/>
    <sheet name="Steinauswahl" sheetId="4" r:id="rId4"/>
    <sheet name="Steinarten" sheetId="5" r:id="rId5"/>
  </sheets>
  <definedNames>
    <definedName name="_xlnm.Print_Area" localSheetId="2">Materialbedarf!$B$1:$G$59</definedName>
    <definedName name="_xlnm.Print_Area" localSheetId="4">Steinarten!$B$1:$F$20</definedName>
    <definedName name="_xlnm.Print_Area" localSheetId="3">Steinauswahl!$B$1:$F$49</definedName>
  </definedNames>
  <calcPr calcId="191029"/>
</workbook>
</file>

<file path=xl/calcChain.xml><?xml version="1.0" encoding="utf-8"?>
<calcChain xmlns="http://schemas.openxmlformats.org/spreadsheetml/2006/main">
  <c r="E59" i="2" l="1"/>
  <c r="E22" i="2" l="1"/>
  <c r="F55" i="2"/>
  <c r="F54" i="2"/>
  <c r="E32" i="2" l="1"/>
  <c r="E34" i="2"/>
  <c r="F30" i="4" l="1"/>
  <c r="F23" i="4"/>
  <c r="F24" i="4"/>
  <c r="F18" i="4"/>
  <c r="F14" i="4"/>
  <c r="F9" i="4"/>
  <c r="B39" i="2" l="1"/>
  <c r="E36" i="2"/>
  <c r="E35" i="2"/>
  <c r="E33" i="2"/>
  <c r="E43" i="4"/>
  <c r="E42" i="4"/>
  <c r="E37" i="4"/>
  <c r="F31" i="4"/>
  <c r="F25" i="4"/>
  <c r="F19" i="4"/>
  <c r="F13" i="4"/>
  <c r="F10" i="4"/>
  <c r="F8" i="4"/>
  <c r="F4" i="3" l="1"/>
  <c r="F5" i="3"/>
  <c r="E17" i="2"/>
  <c r="E26" i="2"/>
  <c r="E30" i="2"/>
  <c r="F31" i="2"/>
  <c r="C33" i="2"/>
  <c r="C47" i="2"/>
  <c r="C48" i="2" s="1"/>
  <c r="E48" i="2"/>
  <c r="C54" i="2"/>
  <c r="F59" i="2"/>
  <c r="D26" i="1"/>
  <c r="E26" i="1"/>
  <c r="F26" i="1"/>
  <c r="G26" i="1"/>
  <c r="I26" i="1"/>
  <c r="K26" i="1"/>
  <c r="L26" i="1"/>
  <c r="D28" i="1"/>
  <c r="E28" i="1"/>
  <c r="F28" i="1"/>
  <c r="G28" i="1"/>
  <c r="I28" i="1"/>
  <c r="K28" i="1"/>
  <c r="L28" i="1"/>
  <c r="G42" i="1"/>
  <c r="A49" i="1"/>
  <c r="A66" i="1" s="1"/>
  <c r="B49" i="1"/>
  <c r="C49" i="1"/>
  <c r="H49" i="1"/>
  <c r="J49" i="1"/>
  <c r="H50" i="1"/>
  <c r="J50" i="1"/>
  <c r="A51" i="1"/>
  <c r="A68" i="1" s="1"/>
  <c r="B51" i="1"/>
  <c r="A52" i="1"/>
  <c r="A69" i="1" s="1"/>
  <c r="B52" i="1"/>
  <c r="E38" i="4"/>
  <c r="E39" i="4"/>
  <c r="E40" i="4"/>
  <c r="E41" i="4"/>
  <c r="E44" i="4"/>
  <c r="E45" i="4"/>
  <c r="E46" i="4"/>
  <c r="E47" i="4"/>
  <c r="E49" i="2" l="1"/>
  <c r="E51" i="2" s="1"/>
  <c r="C42" i="2"/>
  <c r="F46" i="2" l="1"/>
  <c r="C45" i="2" s="1"/>
  <c r="E55" i="2" s="1"/>
  <c r="E42" i="2"/>
  <c r="F4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Dipl.-Ing. Hartmut Schwieger</author>
  </authors>
  <commentList>
    <comment ref="F1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Wand-Nr.
Es empfiehlt sich, die Wände im Grundriß zu nummerieren und je Wand ein Blatt zum Materialbedarf auszufüllen.</t>
        </r>
      </text>
    </comment>
    <comment ref="C18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Wandlänge in m
(siehe Grundriß)</t>
        </r>
      </text>
    </comment>
    <comment ref="F18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Wandhöhe in m 
(siehe Wandansicht oder Gebäudeschnitt)</t>
        </r>
      </text>
    </comment>
    <comment ref="B39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Bezeichnung zur Bestellung</t>
        </r>
      </text>
    </comment>
    <comment ref="C42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Die Kimmschichthöhe ergibt sich aus Ausgleichsmörtel (max. 3 cm) und ggf. Kimmsteinen.</t>
        </r>
      </text>
    </comment>
    <comment ref="C47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Die Schichthöhe ergibt sich aus Steinhöhe und Dicke der Lagerfuge</t>
        </r>
      </text>
    </comment>
    <comment ref="E51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Anzahl der benötigten Steine</t>
        </r>
      </text>
    </comment>
    <comment ref="C54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Auftragsdicke Frischmörtel:
Normalmörtel: 15 mm
Dünnbettmörtel: 3-4 mm</t>
        </r>
      </text>
    </comment>
  </commentList>
</comments>
</file>

<file path=xl/sharedStrings.xml><?xml version="1.0" encoding="utf-8"?>
<sst xmlns="http://schemas.openxmlformats.org/spreadsheetml/2006/main" count="455" uniqueCount="210">
  <si>
    <t>Wanddicke</t>
  </si>
  <si>
    <t>11,5 cm</t>
  </si>
  <si>
    <t>17,5 cm</t>
  </si>
  <si>
    <t>24 cm</t>
  </si>
  <si>
    <t>30 cm</t>
  </si>
  <si>
    <t>36,5 cm</t>
  </si>
  <si>
    <t>Format</t>
  </si>
  <si>
    <t>Stein</t>
  </si>
  <si>
    <t>Mörtel</t>
  </si>
  <si>
    <t>DF</t>
  </si>
  <si>
    <t>–</t>
  </si>
  <si>
    <t>NF</t>
  </si>
  <si>
    <t>2 DF</t>
  </si>
  <si>
    <t>(32 · 2DF</t>
  </si>
  <si>
    <t>3 DF</t>
  </si>
  <si>
    <t>+32 · 3DF)</t>
  </si>
  <si>
    <t>(48 · 2DF</t>
  </si>
  <si>
    <t>4 DF</t>
  </si>
  <si>
    <t>+132 · 3DF)</t>
  </si>
  <si>
    <t>5 DF</t>
  </si>
  <si>
    <t>6 DF</t>
  </si>
  <si>
    <t>KS-R-Steine und KS-R-Blockstein in Normalmörtel (unvermörtelte Stoßfugen)</t>
  </si>
  <si>
    <t>Steinhöhe [mm]</t>
  </si>
  <si>
    <t>Wanddicke [cm]</t>
  </si>
  <si>
    <t>Steinhöhe h [mm]</t>
  </si>
  <si>
    <t xml:space="preserve">Mörtel in kg/m³: </t>
  </si>
  <si>
    <t>h = 123 mm ³ 40 kg/m³</t>
  </si>
  <si>
    <t>h = 248 mm ³ 20 kg/m³</t>
  </si>
  <si>
    <t>h = 498 mm ³ 10 kg/m³</t>
  </si>
  <si>
    <t>h = 623 mm ³  8  kg/m³</t>
  </si>
  <si>
    <t>Mörtelbedarf in kg</t>
  </si>
  <si>
    <r>
      <t>KS-Vollsteine und KS-Lochsteine in Normalmörtel</t>
    </r>
    <r>
      <rPr>
        <b/>
        <u/>
        <vertAlign val="superscript"/>
        <sz val="10"/>
        <rFont val="Arial"/>
        <family val="2"/>
      </rPr>
      <t>1)</t>
    </r>
    <r>
      <rPr>
        <b/>
        <u/>
        <sz val="10"/>
        <rFont val="Arial"/>
        <family val="2"/>
      </rPr>
      <t xml:space="preserve"> (mit Stoßfugenvermörtelung)</t>
    </r>
  </si>
  <si>
    <r>
      <t>Bedarf je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Wand</t>
    </r>
  </si>
  <si>
    <r>
      <t>Richtwerte für den Bedarf an Normalmörtel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in Liter je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Wandfläche bei einer  Frischmörtelauftragsdicke von 15 mm und unvermörtelter Stoßfuge</t>
    </r>
  </si>
  <si>
    <r>
      <t>7</t>
    </r>
    <r>
      <rPr>
        <b/>
        <vertAlign val="superscript"/>
        <sz val="10"/>
        <rFont val="Arial"/>
        <family val="2"/>
      </rPr>
      <t>2)</t>
    </r>
  </si>
  <si>
    <r>
      <t>Richtwerte für den Bedarf an Dünnbettmörtel</t>
    </r>
    <r>
      <rPr>
        <b/>
        <vertAlign val="superscript"/>
        <sz val="10"/>
        <rFont val="Arial"/>
        <family val="2"/>
      </rPr>
      <t>1) 2)</t>
    </r>
    <r>
      <rPr>
        <b/>
        <sz val="10"/>
        <rFont val="Arial"/>
        <family val="2"/>
      </rPr>
      <t xml:space="preserve"> in kg Trockenmasse je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Wandfläche bei einer  Frischmörtelauftragsdicke von 3 - 4 mm und unvermörtelter Stoßfuge</t>
    </r>
  </si>
  <si>
    <r>
      <t>7</t>
    </r>
    <r>
      <rPr>
        <b/>
        <vertAlign val="superscript"/>
        <sz val="10"/>
        <rFont val="Arial"/>
        <family val="2"/>
      </rPr>
      <t>3)</t>
    </r>
  </si>
  <si>
    <r>
      <t>Richtwerte für den Mörtelbedarf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 in kg Trockenmasse je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Mauerwerk</t>
    </r>
  </si>
  <si>
    <r>
      <t>1)</t>
    </r>
    <r>
      <rPr>
        <sz val="10"/>
        <rFont val="Arial"/>
        <family val="2"/>
      </rPr>
      <t> Die angegebenen Werte sind durchschnittliche Verbrauchswerte üblicher Baustellen bei Auftrag mit einem Mörtelschlitten. Je nach Baustelle sind Mörtelverluste einzuplanen.</t>
    </r>
  </si>
  <si>
    <r>
      <t>2)</t>
    </r>
    <r>
      <rPr>
        <sz val="10"/>
        <rFont val="Arial"/>
        <family val="2"/>
      </rPr>
      <t> Die Werte gelten nur für Dünnbettmörtel die die zulässige Bandbreite für die Korngröße der Zuschlagstoffe ausschöpfen (DIN 1053: bis 1,0 mm; nach allgemeinen bauaufsichtlichen Zulassungen: über 1,0 mm) in Verbindung mit dafür geeigneten Zahnschienen (A</t>
    </r>
  </si>
  <si>
    <r>
      <t>3)</t>
    </r>
    <r>
      <rPr>
        <sz val="10"/>
        <rFont val="Arial"/>
        <family val="2"/>
      </rPr>
      <t xml:space="preserve"> Stoßfugen sind zu vermörteln</t>
    </r>
  </si>
  <si>
    <t>KS-R P-Plansteine und KS XL in Dünnbettmörtel</t>
  </si>
  <si>
    <t>Geschoß:</t>
  </si>
  <si>
    <t>Definitionen</t>
  </si>
  <si>
    <t>Wanddicke:</t>
  </si>
  <si>
    <t>Wandlänge:</t>
  </si>
  <si>
    <t>Wandhöhe:</t>
  </si>
  <si>
    <t>Wandfläche:</t>
  </si>
  <si>
    <t>qm</t>
  </si>
  <si>
    <t>cbm</t>
  </si>
  <si>
    <t>m</t>
  </si>
  <si>
    <t>Steinart</t>
  </si>
  <si>
    <t>Steinlänge</t>
  </si>
  <si>
    <t>Steinbreite</t>
  </si>
  <si>
    <t>Steinhöhe</t>
  </si>
  <si>
    <t>Länge:</t>
  </si>
  <si>
    <t>Höhe:</t>
  </si>
  <si>
    <t>mm</t>
  </si>
  <si>
    <t>KS</t>
  </si>
  <si>
    <t>KS L</t>
  </si>
  <si>
    <t>KS-R</t>
  </si>
  <si>
    <t>KS L-R</t>
  </si>
  <si>
    <t>KS L-R P</t>
  </si>
  <si>
    <t>KS XL-RE</t>
  </si>
  <si>
    <t>KS XL-PE</t>
  </si>
  <si>
    <t>KS Vb</t>
  </si>
  <si>
    <t>KS Vm</t>
  </si>
  <si>
    <t>KS-F</t>
  </si>
  <si>
    <t>Art:</t>
  </si>
  <si>
    <t>Steinauswahl</t>
  </si>
  <si>
    <t>RDK:</t>
  </si>
  <si>
    <t>SFK:</t>
  </si>
  <si>
    <t>SFK</t>
  </si>
  <si>
    <t>RDK</t>
  </si>
  <si>
    <t>Mauerwerk</t>
  </si>
  <si>
    <t>Wand</t>
  </si>
  <si>
    <t>Außenwand</t>
  </si>
  <si>
    <t>Innenwand</t>
  </si>
  <si>
    <t>Vollstein</t>
  </si>
  <si>
    <t>Lochstein</t>
  </si>
  <si>
    <t>Planstein (Loch)</t>
  </si>
  <si>
    <t>Planstein (Voll)</t>
  </si>
  <si>
    <t>Rasterlement</t>
  </si>
  <si>
    <t>Planelement</t>
  </si>
  <si>
    <t>Bauplatte</t>
  </si>
  <si>
    <t>Fasenstein</t>
  </si>
  <si>
    <t>Verblender</t>
  </si>
  <si>
    <t>Vormauerstein</t>
  </si>
  <si>
    <t>Kurzzeichen:</t>
  </si>
  <si>
    <t>(siehe Grundriss)</t>
  </si>
  <si>
    <t>Steinlagen:</t>
  </si>
  <si>
    <t>Schichtmaß</t>
  </si>
  <si>
    <t>Raster</t>
  </si>
  <si>
    <t>Stück</t>
  </si>
  <si>
    <t>Mengenermittlung</t>
  </si>
  <si>
    <t>entspricht Wandvolumen:</t>
  </si>
  <si>
    <t>Wand-Nr.:</t>
  </si>
  <si>
    <t>á</t>
  </si>
  <si>
    <t>Kimmschichthöhe:</t>
  </si>
  <si>
    <t>-</t>
  </si>
  <si>
    <t>2. Öffnungen werden übermessen.</t>
  </si>
  <si>
    <t>4. Evtl. erforderliche Ausgleichsschichten sind getrennt zu ermitteln.</t>
  </si>
  <si>
    <t>1. Die regionalen Lieferprogramme sind zu beachten!</t>
  </si>
  <si>
    <t>Mörtelart:</t>
  </si>
  <si>
    <t>Stoßfugen:</t>
  </si>
  <si>
    <t>cm</t>
  </si>
  <si>
    <t>Wandgeometrie</t>
  </si>
  <si>
    <t>6. Die Wanddicke ist gleich der Steindicke (Einsteinmauerwerk).</t>
  </si>
  <si>
    <t>2,0</t>
  </si>
  <si>
    <t>Breite (Wanddicke):</t>
  </si>
  <si>
    <t>Verlust/Mehrbedarf</t>
  </si>
  <si>
    <t>Mörtelverluste:</t>
  </si>
  <si>
    <t>Höhenausgleichs-/Kimmstein</t>
  </si>
  <si>
    <t>Wandhöhe (abzüglich Höhenausgleichs-/Kimmschicht):</t>
  </si>
  <si>
    <t>Stück/Steinlage</t>
  </si>
  <si>
    <t>Schichthöhe:</t>
  </si>
  <si>
    <t>Mehrbedarf:</t>
  </si>
  <si>
    <t>Steinmenge (einschließlich Mehrbedarf):</t>
  </si>
  <si>
    <t>Allgemeine Vorgaben</t>
  </si>
  <si>
    <r>
      <t>3. Warnmeldungen (</t>
    </r>
    <r>
      <rPr>
        <sz val="10"/>
        <color indexed="10"/>
        <rFont val="Arial"/>
        <family val="2"/>
      </rPr>
      <t>in Rot</t>
    </r>
    <r>
      <rPr>
        <sz val="10"/>
        <rFont val="Arial"/>
        <family val="2"/>
      </rPr>
      <t>) weisen auf widersprüchliche Angaben hin.</t>
    </r>
  </si>
  <si>
    <t>Hinweise zur Anwendung:</t>
  </si>
  <si>
    <t>Steinmenge (rechnerisch):</t>
  </si>
  <si>
    <t>Mörtel (inkl. Verluste, ohne Kimmschicht):</t>
  </si>
  <si>
    <t>Mörtel (ohne Verluste, ohne Kimmschicht):</t>
  </si>
  <si>
    <t>Hinweis:</t>
  </si>
  <si>
    <t>1. Witterungseinfluß (Frostwiderstand)</t>
  </si>
  <si>
    <t>2. Arbeitstechnik</t>
  </si>
  <si>
    <t>3. Mörtel</t>
  </si>
  <si>
    <t>4.1. Putz oder sichtbares Mauerwerk</t>
  </si>
  <si>
    <t>4.2 Stoßfugen</t>
  </si>
  <si>
    <t>Für die oben genannten Vorgaben ist der Einsatz folgender Steinarten möglich:</t>
  </si>
  <si>
    <t>Kurzzeichen</t>
  </si>
  <si>
    <t>KS F</t>
  </si>
  <si>
    <t>Kurz­
zeichen</t>
  </si>
  <si>
    <t>Schicht­
höhe [cm]</t>
  </si>
  <si>
    <t>Eigenschaften und Anwendungsbereiche</t>
  </si>
  <si>
    <t>KS-Vollsteine</t>
  </si>
  <si>
    <t>KS-R-Blocksteine</t>
  </si>
  <si>
    <t>KS-Plansteine
KS-R-Plansteine</t>
  </si>
  <si>
    <t>KS-Fasensteine</t>
  </si>
  <si>
    <t>5.</t>
  </si>
  <si>
    <t>6.</t>
  </si>
  <si>
    <t>b) Lochsteine mit einem Lochanteil &gt; 15 % der Lagerfläche</t>
  </si>
  <si>
    <t>7.</t>
  </si>
  <si>
    <t>KS-Lochsteine</t>
  </si>
  <si>
    <t>8.</t>
  </si>
  <si>
    <t>9.</t>
  </si>
  <si>
    <t>KS L P
KS L-R P</t>
  </si>
  <si>
    <t>10.</t>
  </si>
  <si>
    <t>KS Vm
oder
KS VmL</t>
  </si>
  <si>
    <t>11.</t>
  </si>
  <si>
    <r>
      <t xml:space="preserve">a) Vollsteine mit einem Lochanteil </t>
    </r>
    <r>
      <rPr>
        <b/>
        <sz val="11"/>
        <rFont val="Symbol"/>
        <family val="1"/>
        <charset val="2"/>
      </rPr>
      <t>£</t>
    </r>
    <r>
      <rPr>
        <b/>
        <sz val="11"/>
        <rFont val="Arial"/>
        <family val="2"/>
      </rPr>
      <t xml:space="preserve"> 15 % der Lagerfläche</t>
    </r>
  </si>
  <si>
    <r>
      <t>1.</t>
    </r>
    <r>
      <rPr>
        <sz val="7"/>
        <rFont val="Times New Roman"/>
        <family val="1"/>
      </rPr>
      <t xml:space="preserve"> </t>
    </r>
    <r>
      <rPr>
        <sz val="11"/>
        <rFont val="Arial"/>
        <family val="2"/>
      </rPr>
      <t> </t>
    </r>
  </si>
  <si>
    <r>
      <t>£</t>
    </r>
    <r>
      <rPr>
        <sz val="9"/>
        <rFont val="Arial"/>
        <family val="2"/>
      </rPr>
      <t xml:space="preserve"> 12,5</t>
    </r>
  </si>
  <si>
    <r>
      <t>2.</t>
    </r>
    <r>
      <rPr>
        <sz val="7"/>
        <rFont val="Times New Roman"/>
        <family val="1"/>
      </rPr>
      <t xml:space="preserve"> </t>
    </r>
    <r>
      <rPr>
        <sz val="11"/>
        <rFont val="Arial"/>
        <family val="2"/>
      </rPr>
      <t> </t>
    </r>
  </si>
  <si>
    <r>
      <t xml:space="preserve">&gt; </t>
    </r>
    <r>
      <rPr>
        <sz val="9"/>
        <rFont val="Arial"/>
        <family val="2"/>
      </rPr>
      <t xml:space="preserve">12,5
</t>
    </r>
    <r>
      <rPr>
        <sz val="9"/>
        <rFont val="Symbol"/>
        <family val="1"/>
        <charset val="2"/>
      </rPr>
      <t>£</t>
    </r>
    <r>
      <rPr>
        <sz val="9"/>
        <rFont val="Arial"/>
        <family val="2"/>
      </rPr>
      <t xml:space="preserve"> 25</t>
    </r>
  </si>
  <si>
    <r>
      <t>3.</t>
    </r>
    <r>
      <rPr>
        <sz val="7"/>
        <rFont val="Times New Roman"/>
        <family val="1"/>
      </rPr>
      <t xml:space="preserve"> </t>
    </r>
    <r>
      <rPr>
        <sz val="11"/>
        <rFont val="Arial"/>
        <family val="2"/>
      </rPr>
      <t> </t>
    </r>
  </si>
  <si>
    <r>
      <t>£</t>
    </r>
    <r>
      <rPr>
        <sz val="9"/>
        <rFont val="Arial"/>
        <family val="2"/>
      </rPr>
      <t xml:space="preserve"> 25</t>
    </r>
  </si>
  <si>
    <r>
      <t>4.</t>
    </r>
    <r>
      <rPr>
        <sz val="7"/>
        <rFont val="Times New Roman"/>
        <family val="1"/>
      </rPr>
      <t xml:space="preserve"> </t>
    </r>
    <r>
      <rPr>
        <sz val="11"/>
        <rFont val="Arial"/>
        <family val="2"/>
      </rPr>
      <t> </t>
    </r>
  </si>
  <si>
    <r>
      <t>KS XL-Plan-
elemente</t>
    </r>
    <r>
      <rPr>
        <vertAlign val="superscript"/>
        <sz val="9"/>
        <rFont val="Arial"/>
        <family val="2"/>
      </rPr>
      <t>1)</t>
    </r>
  </si>
  <si>
    <r>
      <t>³</t>
    </r>
    <r>
      <rPr>
        <sz val="9"/>
        <rFont val="Arial"/>
        <family val="2"/>
      </rPr>
      <t xml:space="preserve"> 50
</t>
    </r>
    <r>
      <rPr>
        <sz val="9"/>
        <rFont val="Symbol"/>
        <family val="1"/>
        <charset val="2"/>
      </rPr>
      <t>£</t>
    </r>
    <r>
      <rPr>
        <sz val="9"/>
        <rFont val="Arial"/>
        <family val="2"/>
      </rPr>
      <t xml:space="preserve"> 62,5</t>
    </r>
  </si>
  <si>
    <t>Zur Bedeutung der Steinarten siehe Seite "Steinarten und Steinbezeichnungen"</t>
  </si>
  <si>
    <t>Die angegebenen Werte sind durchschnittliche Verbrauchswerte üblicher Baustellen bei 
Auftrag mit einem Mörtelschlitten. Je nach Baustelle sind Mörtelverluste einzuplanen.</t>
  </si>
  <si>
    <t>7. Eingaben nur in den gelb markierten Feldern, Pull-Down-Menüs etc.</t>
  </si>
  <si>
    <t>5. Grundrißpläne werden vorausgesetzt. Wände sind zu bezeichnen.</t>
  </si>
  <si>
    <t>Die Kalksandsteinindustrie stellt Produkte für verschiedene Anwendungsbereiche zur Verfügung. Um Ihnen eine Hilfestellung zu geben, welche Steine für den gewünschten Anwendungszweck geeignet sind, beantworten Sie die folgenden Fragen:</t>
  </si>
  <si>
    <t>Materialbedarf zur Erstellung von Kalksandstein-Mauerwerk</t>
  </si>
  <si>
    <t>Kalksandstein – Steinarten und -bezeichnungen</t>
  </si>
  <si>
    <t>Kalksandstein – Steinauswahl</t>
  </si>
  <si>
    <t>Steinbezeichnung nach DIN EN 771-2 (für die Bestellung)</t>
  </si>
  <si>
    <t>Bezeichnung
nach DIN 20000-402</t>
  </si>
  <si>
    <t>KS XL-E</t>
  </si>
  <si>
    <t>Elektro-Rasterelement</t>
  </si>
  <si>
    <t>Wie Zeile 3; Lieferung von Regelelementen der Länge 498 mm sowie Ergänzungselementen der Längen 373 mm und 248 mm</t>
  </si>
  <si>
    <t>Wie Zeile 5, jedoch mit durchgehenden Installa- tionskanälen (KS -E-Steine)</t>
  </si>
  <si>
    <t>Für tragendes und nicht tragendes Mauerwerk in Normalmauermörtel versetzt.</t>
  </si>
  <si>
    <t>Wie Zeile 1, zusätzlich mit Nut-Feder-System an den Stirnseiten; Stoßfugenvermörtelung kann daher im Regelfall entfallen.</t>
  </si>
  <si>
    <t>KS-Plansteine 
KS -R-Plansteine</t>
  </si>
  <si>
    <t>Wie Zeile 2, aufgrund höherer Anforderungen an die Abmaßklasse (Toleranzen) zum Verset- zen in Dünnbettmörtel geeignet.</t>
  </si>
  <si>
    <t>Wie Zeile 3, jedoch mit beidseitig umlaufender Fase an der Sichtseite von ca. 4 bis 7 mm.</t>
  </si>
  <si>
    <r>
      <t>KS XL-Raster-
elemente</t>
    </r>
    <r>
      <rPr>
        <vertAlign val="superscript"/>
        <sz val="9"/>
        <rFont val="Arial"/>
        <family val="2"/>
      </rPr>
      <t>1)</t>
    </r>
  </si>
  <si>
    <t>KS XL-Raster-
elemente</t>
  </si>
  <si>
    <r>
      <t>³</t>
    </r>
    <r>
      <rPr>
        <sz val="9"/>
        <rFont val="Arial"/>
        <family val="2"/>
      </rPr>
      <t xml:space="preserve"> 50
</t>
    </r>
    <r>
      <rPr>
        <sz val="9"/>
        <rFont val="Symbol"/>
        <family val="1"/>
        <charset val="2"/>
      </rPr>
      <t>£</t>
    </r>
    <r>
      <rPr>
        <sz val="9"/>
        <rFont val="Arial"/>
        <family val="2"/>
      </rPr>
      <t xml:space="preserve"> 65</t>
    </r>
  </si>
  <si>
    <t>= 50</t>
  </si>
  <si>
    <t>12.</t>
  </si>
  <si>
    <t>KS -R-Hohlblock-steine</t>
  </si>
  <si>
    <t>KS P
KS -R P</t>
  </si>
  <si>
    <t>Wie Zeile 8, zusätzlich mit Nut-Feder-System an den Stirnseiten; Stoßfugenvermörtelung kann daher im Regelfall entfallen.</t>
  </si>
  <si>
    <t>Wie Zeile 9, aufgrund höherer Anforderungen an die Abmaßklasse (Toleranzen) zum Versetzen in Dünnbettmörtel.</t>
  </si>
  <si>
    <t>Wie Zeile 3; Lieferung von werkseitig vorkonfektionierten Wandbausätzen mit Regelelementen der Länge 998 mm</t>
  </si>
  <si>
    <t>Kalksandsteine mindestens der Druckfestig- keitsklasse 10, die frostwiderstandsfähig sind (mindestens Frostwiderstandklasse F1).</t>
  </si>
  <si>
    <t>Kalksandsteine mindestens der Druckfestig- keitsklasse 16 mit höheren Anforderungen an die Abmaßklasse (Toleranzen) als Zeile 11 und erhöhter Frostwiderstandsfähigkeit (mindestens Frostwiderstandklasse  F2).</t>
  </si>
  <si>
    <r>
      <t xml:space="preserve">c) frostwiderstandsfähige Kalksandsteine </t>
    </r>
    <r>
      <rPr>
        <b/>
        <vertAlign val="superscript"/>
        <sz val="11"/>
        <rFont val="Arial"/>
        <family val="2"/>
      </rPr>
      <t>2)</t>
    </r>
  </si>
  <si>
    <t>KS-Vormauer-
steine</t>
  </si>
  <si>
    <r>
      <t>KS-Verblender</t>
    </r>
    <r>
      <rPr>
        <vertAlign val="superscript"/>
        <sz val="9"/>
        <rFont val="Arial"/>
        <family val="2"/>
      </rPr>
      <t>2)</t>
    </r>
  </si>
  <si>
    <r>
      <rPr>
        <sz val="9"/>
        <rFont val="Arial"/>
        <family val="2"/>
      </rPr>
      <t xml:space="preserve">
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Im Markt sind unterschiedliche Marken bekannt.
</t>
    </r>
    <r>
      <rPr>
        <vertAlign val="superscript"/>
        <sz val="9"/>
        <rFont val="Arial"/>
        <family val="2"/>
      </rPr>
      <t xml:space="preserve">2) </t>
    </r>
    <r>
      <rPr>
        <sz val="9"/>
        <rFont val="Arial"/>
        <family val="2"/>
      </rPr>
      <t xml:space="preserve">KS-Verblender werden regional auch als bossierte Steine oder mit bruchrauer Oberfläche angeboten.
</t>
    </r>
    <r>
      <rPr>
        <b/>
        <sz val="9"/>
        <rFont val="Arial"/>
        <family val="2"/>
      </rPr>
      <t>Die regionalen Lieferprogramme sind zu beachten.</t>
    </r>
  </si>
  <si>
    <t>Planelement mit Lochung</t>
  </si>
  <si>
    <t>KS -R P</t>
  </si>
  <si>
    <t>KS BP</t>
  </si>
  <si>
    <t>Rasterelement</t>
  </si>
  <si>
    <t>Geschoss</t>
  </si>
  <si>
    <t>Kellergeschoss</t>
  </si>
  <si>
    <t>Erdgeschoss</t>
  </si>
  <si>
    <t>1. Obergeschoss</t>
  </si>
  <si>
    <t>2. Obergeschoss</t>
  </si>
  <si>
    <t>3. Obergeschoss</t>
  </si>
  <si>
    <t>4. Obergeschoss</t>
  </si>
  <si>
    <t>Dachgeschoss</t>
  </si>
  <si>
    <t>Fasensteine</t>
  </si>
  <si>
    <r>
      <t>Richtwerte für den Bedarf an Dünnbettmörtel</t>
    </r>
    <r>
      <rPr>
        <b/>
        <vertAlign val="superscript"/>
        <sz val="10"/>
        <rFont val="Arial"/>
        <family val="2"/>
      </rPr>
      <t>1) 2)</t>
    </r>
    <r>
      <rPr>
        <b/>
        <sz val="10"/>
        <rFont val="Arial"/>
        <family val="2"/>
      </rPr>
      <t xml:space="preserve"> in kg Trockenmasse je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Wandfläche bei einer  Frischmörtelauftragsdicke von 3 - 4 mm und vermörtelter Stoßfuge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</si>
</sst>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\ _D_M_-;\-* #,##0.0\ _D_M_-;_-* &quot;-&quot;?\ _D_M_-;_-@_-"/>
    <numFmt numFmtId="165" formatCode="0.0"/>
    <numFmt numFmtId="166" formatCode="0.000"/>
  </numFmts>
  <fonts count="30" x14ac:knownFonts="1">
    <font>
      <sz val="10"/>
      <name val="Arial"/>
    </font>
    <font>
      <b/>
      <u/>
      <vertAlign val="superscript"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b/>
      <sz val="10"/>
      <color indexed="39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Symbol"/>
      <family val="1"/>
      <charset val="2"/>
    </font>
    <font>
      <b/>
      <sz val="11"/>
      <name val="Arial"/>
      <family val="2"/>
    </font>
    <font>
      <sz val="9"/>
      <name val="Arial"/>
      <family val="2"/>
    </font>
    <font>
      <sz val="7"/>
      <name val="Times New Roman"/>
      <family val="1"/>
    </font>
    <font>
      <sz val="9"/>
      <name val="Symbol"/>
      <family val="1"/>
      <charset val="2"/>
    </font>
    <font>
      <vertAlign val="superscript"/>
      <sz val="9"/>
      <name val="Arial"/>
      <family val="2"/>
    </font>
    <font>
      <b/>
      <vertAlign val="superscript"/>
      <sz val="11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sz val="14"/>
      <name val="Arial"/>
      <family val="2"/>
    </font>
    <font>
      <b/>
      <sz val="8"/>
      <color indexed="81"/>
      <name val="Tahoma"/>
      <family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4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9" fontId="0" fillId="0" borderId="0" xfId="0" applyNumberFormat="1"/>
    <xf numFmtId="0" fontId="8" fillId="2" borderId="0" xfId="0" applyFont="1" applyFill="1" applyProtection="1">
      <protection locked="0" hidden="1"/>
    </xf>
    <xf numFmtId="0" fontId="8" fillId="0" borderId="0" xfId="0" applyFont="1" applyFill="1" applyProtection="1">
      <protection locked="0" hidden="1"/>
    </xf>
    <xf numFmtId="0" fontId="8" fillId="2" borderId="0" xfId="0" applyFont="1" applyFill="1" applyAlignment="1" applyProtection="1">
      <alignment horizontal="center"/>
      <protection locked="0" hidden="1"/>
    </xf>
    <xf numFmtId="0" fontId="0" fillId="2" borderId="0" xfId="0" applyFill="1" applyAlignment="1" applyProtection="1">
      <alignment horizontal="left"/>
      <protection hidden="1"/>
    </xf>
    <xf numFmtId="0" fontId="1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2" fillId="2" borderId="0" xfId="0" applyFont="1" applyFill="1" applyProtection="1">
      <protection hidden="1"/>
    </xf>
    <xf numFmtId="0" fontId="9" fillId="2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0" fontId="14" fillId="2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0" fontId="0" fillId="2" borderId="0" xfId="0" applyFill="1" applyAlignment="1" applyProtection="1">
      <alignment horizontal="right"/>
      <protection hidden="1"/>
    </xf>
    <xf numFmtId="0" fontId="11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2" fontId="0" fillId="2" borderId="0" xfId="0" applyNumberFormat="1" applyFill="1" applyProtection="1">
      <protection hidden="1"/>
    </xf>
    <xf numFmtId="166" fontId="0" fillId="2" borderId="0" xfId="0" applyNumberFormat="1" applyFill="1" applyProtection="1">
      <protection hidden="1"/>
    </xf>
    <xf numFmtId="165" fontId="0" fillId="2" borderId="0" xfId="0" applyNumberFormat="1" applyFill="1" applyProtection="1">
      <protection hidden="1"/>
    </xf>
    <xf numFmtId="165" fontId="3" fillId="2" borderId="0" xfId="0" applyNumberFormat="1" applyFont="1" applyFill="1" applyProtection="1"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3" fillId="3" borderId="6" xfId="0" applyFont="1" applyFill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3" borderId="7" xfId="0" applyFont="1" applyFill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3" fillId="3" borderId="3" xfId="0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3" fillId="3" borderId="10" xfId="0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164" fontId="3" fillId="3" borderId="6" xfId="0" applyNumberFormat="1" applyFont="1" applyFill="1" applyBorder="1" applyAlignment="1" applyProtection="1">
      <alignment horizontal="center" vertical="center"/>
      <protection hidden="1"/>
    </xf>
    <xf numFmtId="164" fontId="3" fillId="0" borderId="6" xfId="0" applyNumberFormat="1" applyFont="1" applyBorder="1" applyAlignment="1" applyProtection="1">
      <alignment horizontal="center" vertical="center"/>
      <protection hidden="1"/>
    </xf>
    <xf numFmtId="166" fontId="0" fillId="4" borderId="0" xfId="0" applyNumberFormat="1" applyFill="1" applyProtection="1">
      <protection locked="0" hidden="1"/>
    </xf>
    <xf numFmtId="0" fontId="0" fillId="4" borderId="0" xfId="0" applyFill="1" applyAlignment="1" applyProtection="1">
      <alignment horizontal="left"/>
      <protection locked="0" hidden="1"/>
    </xf>
    <xf numFmtId="3" fontId="3" fillId="2" borderId="0" xfId="0" applyNumberFormat="1" applyFont="1" applyFill="1" applyProtection="1">
      <protection hidden="1"/>
    </xf>
    <xf numFmtId="0" fontId="3" fillId="2" borderId="0" xfId="0" applyFont="1" applyFill="1" applyAlignment="1" applyProtection="1">
      <alignment wrapText="1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Protection="1">
      <protection locked="0" hidden="1"/>
    </xf>
    <xf numFmtId="0" fontId="5" fillId="2" borderId="0" xfId="0" applyFont="1" applyFill="1" applyAlignme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8" fillId="2" borderId="0" xfId="0" applyFont="1" applyFill="1" applyProtection="1">
      <protection hidden="1"/>
    </xf>
    <xf numFmtId="0" fontId="0" fillId="0" borderId="0" xfId="0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0" fillId="0" borderId="0" xfId="0" applyProtection="1">
      <protection hidden="1"/>
    </xf>
    <xf numFmtId="0" fontId="0" fillId="2" borderId="0" xfId="0" applyFill="1" applyBorder="1" applyProtection="1">
      <protection hidden="1"/>
    </xf>
    <xf numFmtId="0" fontId="0" fillId="0" borderId="0" xfId="0" applyBorder="1" applyProtection="1">
      <protection hidden="1"/>
    </xf>
    <xf numFmtId="0" fontId="5" fillId="2" borderId="0" xfId="0" applyFont="1" applyFill="1" applyBorder="1" applyProtection="1">
      <protection hidden="1"/>
    </xf>
    <xf numFmtId="0" fontId="0" fillId="2" borderId="0" xfId="0" applyFill="1" applyBorder="1" applyAlignment="1" applyProtection="1">
      <alignment vertical="top" wrapText="1"/>
      <protection hidden="1"/>
    </xf>
    <xf numFmtId="0" fontId="16" fillId="2" borderId="0" xfId="0" applyFont="1" applyFill="1" applyAlignment="1" applyProtection="1">
      <alignment vertical="top" wrapText="1"/>
      <protection hidden="1"/>
    </xf>
    <xf numFmtId="0" fontId="0" fillId="0" borderId="0" xfId="0" applyAlignment="1" applyProtection="1">
      <protection hidden="1"/>
    </xf>
    <xf numFmtId="0" fontId="3" fillId="2" borderId="0" xfId="0" applyFont="1" applyFill="1" applyAlignment="1" applyProtection="1">
      <protection hidden="1"/>
    </xf>
    <xf numFmtId="0" fontId="14" fillId="0" borderId="0" xfId="0" applyFont="1" applyBorder="1" applyAlignment="1" applyProtection="1">
      <alignment vertical="top"/>
      <protection hidden="1"/>
    </xf>
    <xf numFmtId="0" fontId="17" fillId="2" borderId="0" xfId="0" applyFont="1" applyFill="1" applyProtection="1">
      <protection hidden="1"/>
    </xf>
    <xf numFmtId="0" fontId="17" fillId="2" borderId="0" xfId="0" applyFont="1" applyFill="1" applyAlignment="1" applyProtection="1">
      <protection hidden="1"/>
    </xf>
    <xf numFmtId="0" fontId="20" fillId="0" borderId="6" xfId="0" applyFont="1" applyBorder="1" applyAlignment="1" applyProtection="1">
      <alignment horizontal="center" vertical="top" wrapText="1"/>
      <protection hidden="1"/>
    </xf>
    <xf numFmtId="0" fontId="20" fillId="0" borderId="6" xfId="0" applyFont="1" applyBorder="1" applyAlignment="1" applyProtection="1">
      <alignment vertical="top" wrapText="1"/>
      <protection hidden="1"/>
    </xf>
    <xf numFmtId="0" fontId="20" fillId="0" borderId="7" xfId="0" applyFont="1" applyBorder="1" applyAlignment="1" applyProtection="1">
      <alignment horizontal="center" vertical="top" wrapText="1"/>
      <protection hidden="1"/>
    </xf>
    <xf numFmtId="0" fontId="22" fillId="0" borderId="6" xfId="0" applyFont="1" applyBorder="1" applyAlignment="1" applyProtection="1">
      <alignment horizontal="center" vertical="top" wrapText="1"/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0" fontId="26" fillId="2" borderId="0" xfId="0" applyFont="1" applyFill="1" applyAlignment="1" applyProtection="1">
      <alignment wrapText="1"/>
      <protection hidden="1"/>
    </xf>
    <xf numFmtId="0" fontId="16" fillId="2" borderId="0" xfId="0" applyFont="1" applyFill="1" applyAlignment="1" applyProtection="1">
      <alignment wrapText="1"/>
      <protection hidden="1"/>
    </xf>
    <xf numFmtId="0" fontId="27" fillId="0" borderId="0" xfId="0" applyFont="1"/>
    <xf numFmtId="3" fontId="11" fillId="5" borderId="0" xfId="0" applyNumberFormat="1" applyFont="1" applyFill="1" applyProtection="1">
      <protection hidden="1"/>
    </xf>
    <xf numFmtId="0" fontId="11" fillId="5" borderId="0" xfId="0" applyFont="1" applyFill="1" applyProtection="1">
      <protection hidden="1"/>
    </xf>
    <xf numFmtId="0" fontId="12" fillId="2" borderId="0" xfId="0" applyFont="1" applyFill="1" applyAlignment="1" applyProtection="1">
      <alignment horizontal="right"/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13" fillId="2" borderId="0" xfId="0" applyFont="1" applyFill="1" applyAlignment="1" applyProtection="1">
      <alignment horizontal="right"/>
      <protection hidden="1"/>
    </xf>
    <xf numFmtId="0" fontId="7" fillId="2" borderId="0" xfId="1" applyFill="1" applyAlignment="1" applyProtection="1">
      <protection hidden="1"/>
    </xf>
    <xf numFmtId="0" fontId="20" fillId="0" borderId="5" xfId="0" applyFont="1" applyBorder="1" applyAlignment="1" applyProtection="1">
      <alignment vertical="top" wrapText="1"/>
      <protection hidden="1"/>
    </xf>
    <xf numFmtId="0" fontId="3" fillId="0" borderId="0" xfId="0" applyFont="1"/>
    <xf numFmtId="0" fontId="3" fillId="0" borderId="0" xfId="0" applyFont="1" applyBorder="1" applyProtection="1">
      <protection hidden="1"/>
    </xf>
    <xf numFmtId="0" fontId="20" fillId="0" borderId="0" xfId="0" applyFont="1" applyAlignment="1">
      <alignment vertical="top" wrapText="1"/>
    </xf>
    <xf numFmtId="49" fontId="20" fillId="0" borderId="6" xfId="0" applyNumberFormat="1" applyFont="1" applyBorder="1" applyAlignment="1" applyProtection="1">
      <alignment horizontal="center" vertical="top" wrapText="1"/>
      <protection hidden="1"/>
    </xf>
    <xf numFmtId="0" fontId="25" fillId="0" borderId="6" xfId="0" applyFont="1" applyBorder="1" applyAlignment="1" applyProtection="1">
      <alignment horizontal="center" vertical="top" wrapText="1"/>
      <protection hidden="1"/>
    </xf>
    <xf numFmtId="0" fontId="25" fillId="0" borderId="6" xfId="0" applyFont="1" applyBorder="1" applyAlignment="1" applyProtection="1">
      <alignment vertical="top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5" fillId="0" borderId="6" xfId="0" applyFont="1" applyBorder="1" applyAlignment="1" applyProtection="1">
      <alignment horizontal="center" vertical="center"/>
      <protection hidden="1"/>
    </xf>
    <xf numFmtId="1" fontId="3" fillId="3" borderId="6" xfId="0" applyNumberFormat="1" applyFont="1" applyFill="1" applyBorder="1" applyAlignment="1" applyProtection="1">
      <alignment horizontal="center" vertical="center" wrapText="1"/>
      <protection hidden="1"/>
    </xf>
    <xf numFmtId="1" fontId="3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6" xfId="0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164" fontId="3" fillId="0" borderId="6" xfId="0" applyNumberFormat="1" applyFont="1" applyBorder="1" applyAlignment="1" applyProtection="1">
      <alignment horizontal="center" vertical="center" wrapText="1"/>
      <protection hidden="1"/>
    </xf>
    <xf numFmtId="4" fontId="11" fillId="5" borderId="0" xfId="0" applyNumberFormat="1" applyFont="1" applyFill="1" applyProtection="1"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3" borderId="7" xfId="0" applyFont="1" applyFill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5" fillId="3" borderId="12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3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wrapText="1"/>
      <protection hidden="1"/>
    </xf>
    <xf numFmtId="0" fontId="3" fillId="5" borderId="0" xfId="0" applyFont="1" applyFill="1" applyAlignment="1"/>
    <xf numFmtId="0" fontId="0" fillId="5" borderId="0" xfId="0" applyFill="1" applyAlignment="1" applyProtection="1">
      <protection hidden="1"/>
    </xf>
    <xf numFmtId="0" fontId="11" fillId="5" borderId="0" xfId="0" applyFont="1" applyFill="1" applyAlignment="1" applyProtection="1">
      <alignment horizontal="left"/>
      <protection hidden="1"/>
    </xf>
    <xf numFmtId="0" fontId="3" fillId="2" borderId="0" xfId="0" applyFont="1" applyFill="1" applyAlignment="1" applyProtection="1">
      <alignment wrapText="1"/>
      <protection hidden="1"/>
    </xf>
    <xf numFmtId="0" fontId="16" fillId="2" borderId="0" xfId="0" applyFont="1" applyFill="1" applyAlignment="1" applyProtection="1">
      <alignment vertical="top" wrapText="1"/>
      <protection hidden="1"/>
    </xf>
    <xf numFmtId="0" fontId="0" fillId="0" borderId="0" xfId="0" applyAlignment="1" applyProtection="1">
      <protection hidden="1"/>
    </xf>
    <xf numFmtId="0" fontId="14" fillId="2" borderId="0" xfId="0" applyFont="1" applyFill="1" applyAlignment="1" applyProtection="1">
      <alignment horizontal="left" wrapText="1"/>
      <protection hidden="1"/>
    </xf>
    <xf numFmtId="0" fontId="25" fillId="0" borderId="7" xfId="0" applyFont="1" applyBorder="1" applyAlignment="1" applyProtection="1">
      <alignment vertical="top" wrapText="1"/>
      <protection hidden="1"/>
    </xf>
    <xf numFmtId="0" fontId="25" fillId="0" borderId="5" xfId="0" applyFont="1" applyBorder="1" applyAlignment="1" applyProtection="1">
      <alignment vertical="top" wrapText="1"/>
      <protection hidden="1"/>
    </xf>
    <xf numFmtId="0" fontId="23" fillId="0" borderId="7" xfId="0" applyFont="1" applyBorder="1" applyAlignment="1" applyProtection="1">
      <alignment horizontal="left" vertical="top" wrapText="1"/>
      <protection hidden="1"/>
    </xf>
    <xf numFmtId="0" fontId="23" fillId="0" borderId="13" xfId="0" applyFont="1" applyBorder="1" applyAlignment="1" applyProtection="1">
      <alignment horizontal="left" vertical="top" wrapText="1"/>
      <protection hidden="1"/>
    </xf>
    <xf numFmtId="0" fontId="23" fillId="0" borderId="5" xfId="0" applyFont="1" applyBorder="1" applyAlignment="1" applyProtection="1">
      <alignment horizontal="left" vertical="top" wrapText="1"/>
      <protection hidden="1"/>
    </xf>
    <xf numFmtId="0" fontId="14" fillId="0" borderId="0" xfId="0" applyFont="1" applyBorder="1" applyAlignment="1" applyProtection="1">
      <alignment horizontal="left" vertical="top" wrapText="1"/>
      <protection hidden="1"/>
    </xf>
    <xf numFmtId="0" fontId="19" fillId="0" borderId="7" xfId="0" applyFont="1" applyBorder="1" applyAlignment="1" applyProtection="1">
      <alignment vertical="top" wrapText="1"/>
      <protection hidden="1"/>
    </xf>
    <xf numFmtId="0" fontId="19" fillId="0" borderId="13" xfId="0" applyFont="1" applyBorder="1" applyAlignment="1" applyProtection="1">
      <alignment vertical="top" wrapText="1"/>
      <protection hidden="1"/>
    </xf>
    <xf numFmtId="0" fontId="19" fillId="0" borderId="5" xfId="0" applyFont="1" applyBorder="1" applyAlignment="1" applyProtection="1">
      <alignment vertical="top" wrapText="1"/>
      <protection hidden="1"/>
    </xf>
    <xf numFmtId="0" fontId="19" fillId="0" borderId="7" xfId="0" applyFont="1" applyBorder="1" applyAlignment="1" applyProtection="1">
      <alignment vertical="top"/>
      <protection hidden="1"/>
    </xf>
    <xf numFmtId="0" fontId="19" fillId="0" borderId="13" xfId="0" applyFont="1" applyBorder="1" applyAlignment="1" applyProtection="1">
      <alignment vertical="top"/>
      <protection hidden="1"/>
    </xf>
    <xf numFmtId="0" fontId="19" fillId="0" borderId="5" xfId="0" applyFont="1" applyBorder="1" applyAlignment="1" applyProtection="1">
      <alignment vertical="top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5" dropStyle="combo" dx="20" fmlaLink="$C$32" fmlaRange="Definitionen!$B$4:$B$8" sel="3" val="0"/>
</file>

<file path=xl/ctrlProps/ctrlProp10.xml><?xml version="1.0" encoding="utf-8"?>
<formControlPr xmlns="http://schemas.microsoft.com/office/spreadsheetml/2009/9/main" objectType="Radio" firstButton="1" fmlaLink="B25" lockText="1"/>
</file>

<file path=xl/ctrlProps/ctrlProp11.xml><?xml version="1.0" encoding="utf-8"?>
<formControlPr xmlns="http://schemas.microsoft.com/office/spreadsheetml/2009/9/main" objectType="Radio" lockText="1"/>
</file>

<file path=xl/ctrlProps/ctrlProp12.xml><?xml version="1.0" encoding="utf-8"?>
<formControlPr xmlns="http://schemas.microsoft.com/office/spreadsheetml/2009/9/main" objectType="Radio" checked="Checked" lockText="1"/>
</file>

<file path=xl/ctrlProps/ctrlProp13.xml><?xml version="1.0" encoding="utf-8"?>
<formControlPr xmlns="http://schemas.microsoft.com/office/spreadsheetml/2009/9/main" objectType="Drop" dropLines="2" dropStyle="combo" dx="20" fmlaLink="F13" fmlaRange="Definitionen!$K$4:$K$5" sel="1" val="0"/>
</file>

<file path=xl/ctrlProps/ctrlProp14.xml><?xml version="1.0" encoding="utf-8"?>
<formControlPr xmlns="http://schemas.microsoft.com/office/spreadsheetml/2009/9/main" objectType="Drop" dropLines="11" dropStyle="combo" dx="20" fmlaLink="$C$17" fmlaRange="Definitionen!$D$4:$D$14" sel="8" val="0"/>
</file>

<file path=xl/ctrlProps/ctrlProp15.xml><?xml version="1.0" encoding="utf-8"?>
<formControlPr xmlns="http://schemas.microsoft.com/office/spreadsheetml/2009/9/main" objectType="Drop" dropLines="7" dropStyle="combo" dx="20" fmlaLink="C13" fmlaRange="Definitionen!$L$4:$L$10" sel="2" val="0"/>
</file>

<file path=xl/ctrlProps/ctrlProp16.xml><?xml version="1.0" encoding="utf-8"?>
<formControlPr xmlns="http://schemas.microsoft.com/office/spreadsheetml/2009/9/main" objectType="Drop" dropLines="6" dropStyle="combo" dx="20" fmlaLink="C56" fmlaRange="Definitionen!$M$4:$M$9" sel="1" val="0"/>
</file>

<file path=xl/ctrlProps/ctrlProp17.xml><?xml version="1.0" encoding="utf-8"?>
<formControlPr xmlns="http://schemas.microsoft.com/office/spreadsheetml/2009/9/main" objectType="Drop" dropLines="6" dropStyle="combo" dx="20" fmlaLink="C50" fmlaRange="Definitionen!$M$4:$M$9" sel="1" val="0"/>
</file>

<file path=xl/ctrlProps/ctrlProp18.xml><?xml version="1.0" encoding="utf-8"?>
<formControlPr xmlns="http://schemas.microsoft.com/office/spreadsheetml/2009/9/main" objectType="GBox"/>
</file>

<file path=xl/ctrlProps/ctrlProp19.xml><?xml version="1.0" encoding="utf-8"?>
<formControlPr xmlns="http://schemas.microsoft.com/office/spreadsheetml/2009/9/main" objectType="Radio" firstButton="1" fmlaLink="B14" lockText="1"/>
</file>

<file path=xl/ctrlProps/ctrlProp2.xml><?xml version="1.0" encoding="utf-8"?>
<formControlPr xmlns="http://schemas.microsoft.com/office/spreadsheetml/2009/9/main" objectType="Drop" dropStyle="combo" dx="20" fmlaLink="$C$34" fmlaRange="Definitionen!$E$4:$E$10" sel="5" val="0"/>
</file>

<file path=xl/ctrlProps/ctrlProp20.xml><?xml version="1.0" encoding="utf-8"?>
<formControlPr xmlns="http://schemas.microsoft.com/office/spreadsheetml/2009/9/main" objectType="GBox"/>
</file>

<file path=xl/ctrlProps/ctrlProp21.xml><?xml version="1.0" encoding="utf-8"?>
<formControlPr xmlns="http://schemas.microsoft.com/office/spreadsheetml/2009/9/main" objectType="Radio" firstButton="1" fmlaLink="B19" lockText="1"/>
</file>

<file path=xl/ctrlProps/ctrlProp22.xml><?xml version="1.0" encoding="utf-8"?>
<formControlPr xmlns="http://schemas.microsoft.com/office/spreadsheetml/2009/9/main" objectType="Radio" checked="Checked" lockText="1"/>
</file>

<file path=xl/ctrlProps/ctrlProp23.xml><?xml version="1.0" encoding="utf-8"?>
<formControlPr xmlns="http://schemas.microsoft.com/office/spreadsheetml/2009/9/main" objectType="GBox"/>
</file>

<file path=xl/ctrlProps/ctrlProp24.xml><?xml version="1.0" encoding="utf-8"?>
<formControlPr xmlns="http://schemas.microsoft.com/office/spreadsheetml/2009/9/main" objectType="Radio" checked="Checked" firstButton="1" fmlaLink="B25" lockText="1"/>
</file>

<file path=xl/ctrlProps/ctrlProp25.xml><?xml version="1.0" encoding="utf-8"?>
<formControlPr xmlns="http://schemas.microsoft.com/office/spreadsheetml/2009/9/main" objectType="Radio" lockText="1"/>
</file>

<file path=xl/ctrlProps/ctrlProp26.xml><?xml version="1.0" encoding="utf-8"?>
<formControlPr xmlns="http://schemas.microsoft.com/office/spreadsheetml/2009/9/main" objectType="Radio" lockText="1"/>
</file>

<file path=xl/ctrlProps/ctrlProp27.xml><?xml version="1.0" encoding="utf-8"?>
<formControlPr xmlns="http://schemas.microsoft.com/office/spreadsheetml/2009/9/main" objectType="GBox"/>
</file>

<file path=xl/ctrlProps/ctrlProp28.xml><?xml version="1.0" encoding="utf-8"?>
<formControlPr xmlns="http://schemas.microsoft.com/office/spreadsheetml/2009/9/main" objectType="Radio" firstButton="1" fmlaLink="B9" lockText="1"/>
</file>

<file path=xl/ctrlProps/ctrlProp29.xml><?xml version="1.0" encoding="utf-8"?>
<formControlPr xmlns="http://schemas.microsoft.com/office/spreadsheetml/2009/9/main" objectType="Radio" checked="Checked" lockText="1"/>
</file>

<file path=xl/ctrlProps/ctrlProp3.xml><?xml version="1.0" encoding="utf-8"?>
<formControlPr xmlns="http://schemas.microsoft.com/office/spreadsheetml/2009/9/main" objectType="Drop" dropLines="12" dropStyle="combo" dx="20" fmlaLink="C31" fmlaRange="Definitionen!$H$4:$H$14" sel="9" val="0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/>
</file>

<file path=xl/ctrlProps/ctrlProp32.xml><?xml version="1.0" encoding="utf-8"?>
<formControlPr xmlns="http://schemas.microsoft.com/office/spreadsheetml/2009/9/main" objectType="Radio" firstButton="1" fmlaLink="B31" lockText="1"/>
</file>

<file path=xl/ctrlProps/ctrlProp33.xml><?xml version="1.0" encoding="utf-8"?>
<formControlPr xmlns="http://schemas.microsoft.com/office/spreadsheetml/2009/9/main" objectType="Radio" checked="Checked" lockText="1"/>
</file>

<file path=xl/ctrlProps/ctrlProp34.xml><?xml version="1.0" encoding="utf-8"?>
<formControlPr xmlns="http://schemas.microsoft.com/office/spreadsheetml/2009/9/main" objectType="Radio" checked="Checked" lockText="1"/>
</file>

<file path=xl/ctrlProps/ctrlProp4.xml><?xml version="1.0" encoding="utf-8"?>
<formControlPr xmlns="http://schemas.microsoft.com/office/spreadsheetml/2009/9/main" objectType="Drop" dropLines="4" dropStyle="combo" dx="20" fmlaLink="C35" fmlaRange="Definitionen!$I$4:$I$7" sel="3" val="0"/>
</file>

<file path=xl/ctrlProps/ctrlProp5.xml><?xml version="1.0" encoding="utf-8"?>
<formControlPr xmlns="http://schemas.microsoft.com/office/spreadsheetml/2009/9/main" objectType="Drop" dropLines="6" dropStyle="combo" dx="20" fmlaLink="C36" fmlaRange="Definitionen!$J$4:$J$9" sel="4" val="0"/>
</file>

<file path=xl/ctrlProps/ctrlProp6.xml><?xml version="1.0" encoding="utf-8"?>
<formControlPr xmlns="http://schemas.microsoft.com/office/spreadsheetml/2009/9/main" objectType="GBox"/>
</file>

<file path=xl/ctrlProps/ctrlProp7.xml><?xml version="1.0" encoding="utf-8"?>
<formControlPr xmlns="http://schemas.microsoft.com/office/spreadsheetml/2009/9/main" objectType="Radio" checked="Checked" firstButton="1" fmlaLink="B21"/>
</file>

<file path=xl/ctrlProps/ctrlProp8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GBox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28575</xdr:rowOff>
        </xdr:from>
        <xdr:to>
          <xdr:col>2</xdr:col>
          <xdr:colOff>981075</xdr:colOff>
          <xdr:row>32</xdr:row>
          <xdr:rowOff>38100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2</xdr:col>
          <xdr:colOff>981075</xdr:colOff>
          <xdr:row>34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4</xdr:col>
          <xdr:colOff>57150</xdr:colOff>
          <xdr:row>31</xdr:row>
          <xdr:rowOff>28575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19050</xdr:rowOff>
        </xdr:from>
        <xdr:to>
          <xdr:col>2</xdr:col>
          <xdr:colOff>971550</xdr:colOff>
          <xdr:row>35</xdr:row>
          <xdr:rowOff>19050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19050</xdr:rowOff>
        </xdr:from>
        <xdr:to>
          <xdr:col>2</xdr:col>
          <xdr:colOff>981075</xdr:colOff>
          <xdr:row>36</xdr:row>
          <xdr:rowOff>9525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9525</xdr:rowOff>
        </xdr:from>
        <xdr:to>
          <xdr:col>3</xdr:col>
          <xdr:colOff>133350</xdr:colOff>
          <xdr:row>23</xdr:row>
          <xdr:rowOff>0</xdr:rowOff>
        </xdr:to>
        <xdr:sp macro="" textlink="">
          <xdr:nvSpPr>
            <xdr:cNvPr id="1034" name="Group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95250</xdr:rowOff>
        </xdr:from>
        <xdr:to>
          <xdr:col>1</xdr:col>
          <xdr:colOff>952500</xdr:colOff>
          <xdr:row>21</xdr:row>
          <xdr:rowOff>133350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Planstein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21</xdr:row>
          <xdr:rowOff>123825</xdr:rowOff>
        </xdr:from>
        <xdr:to>
          <xdr:col>1</xdr:col>
          <xdr:colOff>962025</xdr:colOff>
          <xdr:row>22</xdr:row>
          <xdr:rowOff>152400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Normal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3</xdr:col>
          <xdr:colOff>161925</xdr:colOff>
          <xdr:row>27</xdr:row>
          <xdr:rowOff>228600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24</xdr:row>
          <xdr:rowOff>85725</xdr:rowOff>
        </xdr:from>
        <xdr:to>
          <xdr:col>2</xdr:col>
          <xdr:colOff>933450</xdr:colOff>
          <xdr:row>25</xdr:row>
          <xdr:rowOff>123825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für Putzauftrag (d = 10 mm)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25</xdr:row>
          <xdr:rowOff>85725</xdr:rowOff>
        </xdr:from>
        <xdr:to>
          <xdr:col>2</xdr:col>
          <xdr:colOff>933450</xdr:colOff>
          <xdr:row>26</xdr:row>
          <xdr:rowOff>123825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für Dünnlagenputz (d = 5 mm)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26</xdr:row>
          <xdr:rowOff>95250</xdr:rowOff>
        </xdr:from>
        <xdr:to>
          <xdr:col>2</xdr:col>
          <xdr:colOff>933450</xdr:colOff>
          <xdr:row>27</xdr:row>
          <xdr:rowOff>133350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als Sichtmauerwerk (ohne Putz)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28575</xdr:rowOff>
        </xdr:from>
        <xdr:to>
          <xdr:col>3</xdr:col>
          <xdr:colOff>428625</xdr:colOff>
          <xdr:row>14</xdr:row>
          <xdr:rowOff>47625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3</xdr:col>
          <xdr:colOff>28575</xdr:colOff>
          <xdr:row>17</xdr:row>
          <xdr:rowOff>9525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3</xdr:col>
          <xdr:colOff>428625</xdr:colOff>
          <xdr:row>13</xdr:row>
          <xdr:rowOff>28575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0</xdr:rowOff>
        </xdr:from>
        <xdr:to>
          <xdr:col>3</xdr:col>
          <xdr:colOff>0</xdr:colOff>
          <xdr:row>56</xdr:row>
          <xdr:rowOff>9525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9525</xdr:rowOff>
        </xdr:from>
        <xdr:to>
          <xdr:col>2</xdr:col>
          <xdr:colOff>981075</xdr:colOff>
          <xdr:row>50</xdr:row>
          <xdr:rowOff>28575</xdr:rowOff>
        </xdr:to>
        <xdr:sp macro="" textlink="">
          <xdr:nvSpPr>
            <xdr:cNvPr id="1061" name="Drop Dow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48</xdr:row>
      <xdr:rowOff>0</xdr:rowOff>
    </xdr:from>
    <xdr:to>
      <xdr:col>1</xdr:col>
      <xdr:colOff>7620</xdr:colOff>
      <xdr:row>48</xdr:row>
      <xdr:rowOff>7620</xdr:rowOff>
    </xdr:to>
    <xdr:pic>
      <xdr:nvPicPr>
        <xdr:cNvPr id="4128" name="Picture 18" descr="http://www.kalksandstein.de/cox_ksi/images/unvis.gif">
          <a:extLst>
            <a:ext uri="{FF2B5EF4-FFF2-40B4-BE49-F238E27FC236}">
              <a16:creationId xmlns:a16="http://schemas.microsoft.com/office/drawing/2014/main" id="{00000000-0008-0000-0300-00002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8945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7620</xdr:colOff>
      <xdr:row>48</xdr:row>
      <xdr:rowOff>7620</xdr:rowOff>
    </xdr:to>
    <xdr:pic>
      <xdr:nvPicPr>
        <xdr:cNvPr id="4129" name="Picture 19" descr="http://www.kalksandstein.de/cox_ksi/images/unvis.gif">
          <a:extLst>
            <a:ext uri="{FF2B5EF4-FFF2-40B4-BE49-F238E27FC236}">
              <a16:creationId xmlns:a16="http://schemas.microsoft.com/office/drawing/2014/main" id="{00000000-0008-0000-0300-00002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8945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7620</xdr:colOff>
      <xdr:row>48</xdr:row>
      <xdr:rowOff>7620</xdr:rowOff>
    </xdr:to>
    <xdr:pic>
      <xdr:nvPicPr>
        <xdr:cNvPr id="4130" name="Picture 20" descr="http://www.kalksandstein.de/cox_ksi/images/unvis.gif">
          <a:extLst>
            <a:ext uri="{FF2B5EF4-FFF2-40B4-BE49-F238E27FC236}">
              <a16:creationId xmlns:a16="http://schemas.microsoft.com/office/drawing/2014/main" id="{00000000-0008-0000-0300-00002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77540" y="8945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7620</xdr:colOff>
      <xdr:row>48</xdr:row>
      <xdr:rowOff>7620</xdr:rowOff>
    </xdr:to>
    <xdr:pic>
      <xdr:nvPicPr>
        <xdr:cNvPr id="4131" name="Picture 21" descr="http://www.kalksandstein.de/cox_ksi/images/unvis.gif">
          <a:extLst>
            <a:ext uri="{FF2B5EF4-FFF2-40B4-BE49-F238E27FC236}">
              <a16:creationId xmlns:a16="http://schemas.microsoft.com/office/drawing/2014/main" id="{00000000-0008-0000-0300-00002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8945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7620</xdr:colOff>
      <xdr:row>48</xdr:row>
      <xdr:rowOff>7620</xdr:rowOff>
    </xdr:to>
    <xdr:pic>
      <xdr:nvPicPr>
        <xdr:cNvPr id="4132" name="Picture 22" descr="http://www.kalksandstein.de/cox_ksi/images/unvis.gif">
          <a:extLst>
            <a:ext uri="{FF2B5EF4-FFF2-40B4-BE49-F238E27FC236}">
              <a16:creationId xmlns:a16="http://schemas.microsoft.com/office/drawing/2014/main" id="{00000000-0008-0000-0300-00002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8945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7620</xdr:colOff>
      <xdr:row>48</xdr:row>
      <xdr:rowOff>7620</xdr:rowOff>
    </xdr:to>
    <xdr:pic>
      <xdr:nvPicPr>
        <xdr:cNvPr id="4133" name="Picture 23" descr="http://www.kalksandstein.de/cox_ksi/images/unvis.gif">
          <a:extLst>
            <a:ext uri="{FF2B5EF4-FFF2-40B4-BE49-F238E27FC236}">
              <a16:creationId xmlns:a16="http://schemas.microsoft.com/office/drawing/2014/main" id="{00000000-0008-0000-0300-00002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77540" y="8945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205740</xdr:colOff>
      <xdr:row>50</xdr:row>
      <xdr:rowOff>106680</xdr:rowOff>
    </xdr:to>
    <xdr:pic>
      <xdr:nvPicPr>
        <xdr:cNvPr id="4134" name="Picture 24" descr="http://www.kalksandstein.de/cox_ksi/images/unvis.gif">
          <a:extLst>
            <a:ext uri="{FF2B5EF4-FFF2-40B4-BE49-F238E27FC236}">
              <a16:creationId xmlns:a16="http://schemas.microsoft.com/office/drawing/2014/main" id="{00000000-0008-0000-0300-00002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77540" y="8945880"/>
          <a:ext cx="205740" cy="441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12</xdr:row>
          <xdr:rowOff>9525</xdr:rowOff>
        </xdr:from>
        <xdr:to>
          <xdr:col>4</xdr:col>
          <xdr:colOff>962025</xdr:colOff>
          <xdr:row>15</xdr:row>
          <xdr:rowOff>0</xdr:rowOff>
        </xdr:to>
        <xdr:sp macro="" textlink="">
          <xdr:nvSpPr>
            <xdr:cNvPr id="4097" name="Group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12</xdr:row>
          <xdr:rowOff>104775</xdr:rowOff>
        </xdr:from>
        <xdr:to>
          <xdr:col>4</xdr:col>
          <xdr:colOff>1600200</xdr:colOff>
          <xdr:row>13</xdr:row>
          <xdr:rowOff>142875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Vermauerung von Hand (Einzelsteingewicht &lt; 25 kg)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17</xdr:row>
          <xdr:rowOff>9525</xdr:rowOff>
        </xdr:from>
        <xdr:to>
          <xdr:col>4</xdr:col>
          <xdr:colOff>981075</xdr:colOff>
          <xdr:row>19</xdr:row>
          <xdr:rowOff>190500</xdr:rowOff>
        </xdr:to>
        <xdr:sp macro="" textlink="">
          <xdr:nvSpPr>
            <xdr:cNvPr id="4099" name="Group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17</xdr:row>
          <xdr:rowOff>95250</xdr:rowOff>
        </xdr:from>
        <xdr:to>
          <xdr:col>4</xdr:col>
          <xdr:colOff>542925</xdr:colOff>
          <xdr:row>18</xdr:row>
          <xdr:rowOff>133350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Normalmörtel (Lagerfuge 12 mm)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18</xdr:row>
          <xdr:rowOff>114300</xdr:rowOff>
        </xdr:from>
        <xdr:to>
          <xdr:col>4</xdr:col>
          <xdr:colOff>581025</xdr:colOff>
          <xdr:row>19</xdr:row>
          <xdr:rowOff>152400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Dünnbettmörtel (Lagerfuge 2 mm)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</xdr:row>
          <xdr:rowOff>9525</xdr:rowOff>
        </xdr:from>
        <xdr:to>
          <xdr:col>4</xdr:col>
          <xdr:colOff>962025</xdr:colOff>
          <xdr:row>27</xdr:row>
          <xdr:rowOff>9525</xdr:rowOff>
        </xdr:to>
        <xdr:sp macro="" textlink="">
          <xdr:nvSpPr>
            <xdr:cNvPr id="4102" name="Group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22</xdr:row>
          <xdr:rowOff>85725</xdr:rowOff>
        </xdr:from>
        <xdr:to>
          <xdr:col>3</xdr:col>
          <xdr:colOff>1028700</xdr:colOff>
          <xdr:row>23</xdr:row>
          <xdr:rowOff>152400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Putzauftrag (d = 10 mm)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23</xdr:row>
          <xdr:rowOff>85725</xdr:rowOff>
        </xdr:from>
        <xdr:to>
          <xdr:col>3</xdr:col>
          <xdr:colOff>1028700</xdr:colOff>
          <xdr:row>24</xdr:row>
          <xdr:rowOff>152400</xdr:rowOff>
        </xdr:to>
        <xdr:sp macro="" textlink="">
          <xdr:nvSpPr>
            <xdr:cNvPr id="4104" name="Option Butto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Dünnlagenputz (d = 5 mm)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24</xdr:row>
          <xdr:rowOff>95250</xdr:rowOff>
        </xdr:from>
        <xdr:to>
          <xdr:col>3</xdr:col>
          <xdr:colOff>1028700</xdr:colOff>
          <xdr:row>25</xdr:row>
          <xdr:rowOff>161925</xdr:rowOff>
        </xdr:to>
        <xdr:sp macro="" textlink="">
          <xdr:nvSpPr>
            <xdr:cNvPr id="4105" name="Option Button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Sichtmauerwerk (hochwertig)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7</xdr:row>
          <xdr:rowOff>9525</xdr:rowOff>
        </xdr:from>
        <xdr:to>
          <xdr:col>4</xdr:col>
          <xdr:colOff>942975</xdr:colOff>
          <xdr:row>10</xdr:row>
          <xdr:rowOff>0</xdr:rowOff>
        </xdr:to>
        <xdr:sp macro="" textlink="">
          <xdr:nvSpPr>
            <xdr:cNvPr id="4106" name="Group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7</xdr:row>
          <xdr:rowOff>95250</xdr:rowOff>
        </xdr:from>
        <xdr:to>
          <xdr:col>3</xdr:col>
          <xdr:colOff>381000</xdr:colOff>
          <xdr:row>8</xdr:row>
          <xdr:rowOff>161925</xdr:rowOff>
        </xdr:to>
        <xdr:sp macro="" textlink="">
          <xdr:nvSpPr>
            <xdr:cNvPr id="4107" name="Option Button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mit Witterungseinfluß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8</xdr:row>
          <xdr:rowOff>114300</xdr:rowOff>
        </xdr:from>
        <xdr:to>
          <xdr:col>4</xdr:col>
          <xdr:colOff>581025</xdr:colOff>
          <xdr:row>9</xdr:row>
          <xdr:rowOff>152400</xdr:rowOff>
        </xdr:to>
        <xdr:sp macro="" textlink="">
          <xdr:nvSpPr>
            <xdr:cNvPr id="4108" name="Option Button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ohne Witterungseinfluß (z.B. verputzt)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25</xdr:row>
          <xdr:rowOff>114300</xdr:rowOff>
        </xdr:from>
        <xdr:to>
          <xdr:col>3</xdr:col>
          <xdr:colOff>1581150</xdr:colOff>
          <xdr:row>26</xdr:row>
          <xdr:rowOff>190500</xdr:rowOff>
        </xdr:to>
        <xdr:sp macro="" textlink="">
          <xdr:nvSpPr>
            <xdr:cNvPr id="4109" name="Option Button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Sichtmauerwerk (untergeordnete Nutzung)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29</xdr:row>
          <xdr:rowOff>9525</xdr:rowOff>
        </xdr:from>
        <xdr:to>
          <xdr:col>4</xdr:col>
          <xdr:colOff>1000125</xdr:colOff>
          <xdr:row>32</xdr:row>
          <xdr:rowOff>0</xdr:rowOff>
        </xdr:to>
        <xdr:sp macro="" textlink="">
          <xdr:nvSpPr>
            <xdr:cNvPr id="4110" name="Group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29</xdr:row>
          <xdr:rowOff>95250</xdr:rowOff>
        </xdr:from>
        <xdr:to>
          <xdr:col>4</xdr:col>
          <xdr:colOff>542925</xdr:colOff>
          <xdr:row>30</xdr:row>
          <xdr:rowOff>161925</xdr:rowOff>
        </xdr:to>
        <xdr:sp macro="" textlink="">
          <xdr:nvSpPr>
            <xdr:cNvPr id="4111" name="Option Button 15" descr="Stoßfuge aus Normalmörtel (12 mm)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Stoßfuge aus Normalmörtel (10 mm)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30</xdr:row>
          <xdr:rowOff>152400</xdr:rowOff>
        </xdr:from>
        <xdr:to>
          <xdr:col>4</xdr:col>
          <xdr:colOff>581025</xdr:colOff>
          <xdr:row>32</xdr:row>
          <xdr:rowOff>0</xdr:rowOff>
        </xdr:to>
        <xdr:sp macro="" textlink="">
          <xdr:nvSpPr>
            <xdr:cNvPr id="4112" name="Option Button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Stoßfuge knirsch (2 mm)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13</xdr:row>
          <xdr:rowOff>142875</xdr:rowOff>
        </xdr:from>
        <xdr:to>
          <xdr:col>4</xdr:col>
          <xdr:colOff>1600200</xdr:colOff>
          <xdr:row>14</xdr:row>
          <xdr:rowOff>180975</xdr:rowOff>
        </xdr:to>
        <xdr:sp macro="" textlink="">
          <xdr:nvSpPr>
            <xdr:cNvPr id="4113" name="Option Button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Vermauerung mit Versetzgerät (Einzelsteingewicht &gt; 25 kg)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0.xml"/><Relationship Id="rId20" Type="http://schemas.openxmlformats.org/officeDocument/2006/relationships/ctrlProp" Target="../ctrlProps/ctrlProp3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14"/>
  <sheetViews>
    <sheetView workbookViewId="0">
      <selection activeCell="C26" sqref="C26"/>
    </sheetView>
  </sheetViews>
  <sheetFormatPr baseColWidth="10" defaultRowHeight="12.75" x14ac:dyDescent="0.2"/>
  <cols>
    <col min="5" max="5" width="9.28515625" bestFit="1" customWidth="1"/>
    <col min="6" max="6" width="12" bestFit="1" customWidth="1"/>
    <col min="7" max="7" width="9.28515625" bestFit="1" customWidth="1"/>
    <col min="8" max="8" width="21.5703125" customWidth="1"/>
    <col min="9" max="9" width="4.7109375" style="102" bestFit="1" customWidth="1"/>
    <col min="10" max="10" width="4.85546875" style="102" bestFit="1" customWidth="1"/>
    <col min="12" max="12" width="14.42578125" bestFit="1" customWidth="1"/>
    <col min="13" max="13" width="16.7109375" bestFit="1" customWidth="1"/>
  </cols>
  <sheetData>
    <row r="1" spans="1:13" x14ac:dyDescent="0.2">
      <c r="A1" s="101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3" x14ac:dyDescent="0.2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x14ac:dyDescent="0.2">
      <c r="A3" s="101" t="s">
        <v>44</v>
      </c>
      <c r="B3" s="101" t="s">
        <v>52</v>
      </c>
      <c r="C3" s="101" t="s">
        <v>92</v>
      </c>
      <c r="D3" s="101" t="s">
        <v>53</v>
      </c>
      <c r="E3" s="101" t="s">
        <v>54</v>
      </c>
      <c r="F3" s="101" t="s">
        <v>91</v>
      </c>
      <c r="G3" s="101" t="s">
        <v>51</v>
      </c>
      <c r="H3" s="101"/>
      <c r="I3" s="101" t="s">
        <v>72</v>
      </c>
      <c r="J3" s="101" t="s">
        <v>73</v>
      </c>
      <c r="K3" s="101" t="s">
        <v>75</v>
      </c>
      <c r="L3" s="101" t="s">
        <v>200</v>
      </c>
      <c r="M3" s="101" t="s">
        <v>110</v>
      </c>
    </row>
    <row r="4" spans="1:13" x14ac:dyDescent="0.2">
      <c r="A4">
        <v>7</v>
      </c>
      <c r="B4">
        <v>240</v>
      </c>
      <c r="C4">
        <v>0.25</v>
      </c>
      <c r="D4">
        <v>70</v>
      </c>
      <c r="E4">
        <v>52</v>
      </c>
      <c r="F4">
        <f>125/2/1000</f>
        <v>6.25E-2</v>
      </c>
      <c r="G4" t="s">
        <v>58</v>
      </c>
      <c r="H4" t="s">
        <v>78</v>
      </c>
      <c r="I4" s="102">
        <v>12</v>
      </c>
      <c r="J4" s="103">
        <v>1.2</v>
      </c>
      <c r="K4" t="s">
        <v>76</v>
      </c>
      <c r="L4" s="93" t="s">
        <v>201</v>
      </c>
      <c r="M4" s="1">
        <v>0.05</v>
      </c>
    </row>
    <row r="5" spans="1:13" x14ac:dyDescent="0.2">
      <c r="A5">
        <v>10</v>
      </c>
      <c r="B5">
        <v>248</v>
      </c>
      <c r="C5">
        <v>0.25</v>
      </c>
      <c r="D5">
        <v>100</v>
      </c>
      <c r="E5">
        <v>71</v>
      </c>
      <c r="F5">
        <f>250/3/1000</f>
        <v>8.3333333333333329E-2</v>
      </c>
      <c r="G5" t="s">
        <v>59</v>
      </c>
      <c r="H5" t="s">
        <v>79</v>
      </c>
      <c r="I5" s="102">
        <v>16</v>
      </c>
      <c r="J5" s="103">
        <v>1.4</v>
      </c>
      <c r="K5" t="s">
        <v>77</v>
      </c>
      <c r="L5" s="93" t="s">
        <v>202</v>
      </c>
      <c r="M5" s="1">
        <v>0.1</v>
      </c>
    </row>
    <row r="6" spans="1:13" x14ac:dyDescent="0.2">
      <c r="A6">
        <v>11.5</v>
      </c>
      <c r="B6">
        <v>373</v>
      </c>
      <c r="C6">
        <v>0.375</v>
      </c>
      <c r="D6">
        <v>115</v>
      </c>
      <c r="E6">
        <v>113</v>
      </c>
      <c r="F6">
        <v>0.125</v>
      </c>
      <c r="G6" s="93" t="s">
        <v>197</v>
      </c>
      <c r="H6" t="s">
        <v>81</v>
      </c>
      <c r="I6" s="102">
        <v>20</v>
      </c>
      <c r="J6" s="103">
        <v>1.6</v>
      </c>
      <c r="L6" s="93" t="s">
        <v>203</v>
      </c>
      <c r="M6" s="1">
        <v>0.15</v>
      </c>
    </row>
    <row r="7" spans="1:13" x14ac:dyDescent="0.2">
      <c r="A7">
        <v>15</v>
      </c>
      <c r="B7">
        <v>498</v>
      </c>
      <c r="C7">
        <v>0.5</v>
      </c>
      <c r="D7">
        <v>150</v>
      </c>
      <c r="E7">
        <v>123</v>
      </c>
      <c r="F7">
        <v>0.125</v>
      </c>
      <c r="G7" t="s">
        <v>62</v>
      </c>
      <c r="H7" t="s">
        <v>80</v>
      </c>
      <c r="I7" s="102">
        <v>28</v>
      </c>
      <c r="J7" s="103">
        <v>1.8</v>
      </c>
      <c r="L7" s="93" t="s">
        <v>204</v>
      </c>
      <c r="M7" s="1">
        <v>0.2</v>
      </c>
    </row>
    <row r="8" spans="1:13" x14ac:dyDescent="0.2">
      <c r="A8">
        <v>17.5</v>
      </c>
      <c r="B8">
        <v>998</v>
      </c>
      <c r="C8">
        <v>1</v>
      </c>
      <c r="D8">
        <v>175</v>
      </c>
      <c r="E8">
        <v>248</v>
      </c>
      <c r="F8">
        <v>0.25</v>
      </c>
      <c r="G8" t="s">
        <v>63</v>
      </c>
      <c r="H8" s="93" t="s">
        <v>199</v>
      </c>
      <c r="J8" s="103" t="s">
        <v>108</v>
      </c>
      <c r="L8" s="93" t="s">
        <v>205</v>
      </c>
      <c r="M8" s="1">
        <v>0.25</v>
      </c>
    </row>
    <row r="9" spans="1:13" x14ac:dyDescent="0.2">
      <c r="A9">
        <v>20</v>
      </c>
      <c r="D9">
        <v>200</v>
      </c>
      <c r="E9">
        <v>498</v>
      </c>
      <c r="F9">
        <v>0.5</v>
      </c>
      <c r="G9" t="s">
        <v>64</v>
      </c>
      <c r="H9" t="s">
        <v>83</v>
      </c>
      <c r="J9" s="103">
        <v>2.2000000000000002</v>
      </c>
      <c r="L9" s="93" t="s">
        <v>206</v>
      </c>
      <c r="M9" s="1">
        <v>0.3</v>
      </c>
    </row>
    <row r="10" spans="1:13" x14ac:dyDescent="0.2">
      <c r="A10">
        <v>21.4</v>
      </c>
      <c r="D10">
        <v>214</v>
      </c>
      <c r="E10">
        <v>623</v>
      </c>
      <c r="F10">
        <v>0.625</v>
      </c>
      <c r="G10" s="93" t="s">
        <v>171</v>
      </c>
      <c r="H10" s="93" t="s">
        <v>196</v>
      </c>
      <c r="L10" s="93" t="s">
        <v>207</v>
      </c>
      <c r="M10" s="1"/>
    </row>
    <row r="11" spans="1:13" x14ac:dyDescent="0.2">
      <c r="A11">
        <v>24</v>
      </c>
      <c r="D11">
        <v>240</v>
      </c>
      <c r="G11" s="93" t="s">
        <v>198</v>
      </c>
      <c r="H11" t="s">
        <v>84</v>
      </c>
      <c r="M11" s="1"/>
    </row>
    <row r="12" spans="1:13" x14ac:dyDescent="0.2">
      <c r="A12">
        <v>26.5</v>
      </c>
      <c r="D12">
        <v>265</v>
      </c>
      <c r="G12" t="s">
        <v>67</v>
      </c>
      <c r="H12" t="s">
        <v>85</v>
      </c>
      <c r="M12" s="1"/>
    </row>
    <row r="13" spans="1:13" x14ac:dyDescent="0.2">
      <c r="A13">
        <v>30</v>
      </c>
      <c r="D13">
        <v>300</v>
      </c>
      <c r="G13" t="s">
        <v>65</v>
      </c>
      <c r="H13" t="s">
        <v>86</v>
      </c>
      <c r="M13" s="1"/>
    </row>
    <row r="14" spans="1:13" x14ac:dyDescent="0.2">
      <c r="A14">
        <v>36.5</v>
      </c>
      <c r="D14">
        <v>365</v>
      </c>
      <c r="G14" t="s">
        <v>66</v>
      </c>
      <c r="H14" t="s">
        <v>87</v>
      </c>
    </row>
  </sheetData>
  <sheetProtection algorithmName="SHA-512" hashValue="OxJ9F8ZT+eldBTrVSgdqnODUONVY+sbHChzeXm2ym99fPHQCH+mQOy09ztNIpQP3pOdT/Mm4bGUfz/ynLsRUJQ==" saltValue="Q52DvTxJ5XOM8nuXnaiHNg==" spinCount="100000" sheet="1" objects="1" scenarios="1"/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N69"/>
  <sheetViews>
    <sheetView topLeftCell="A34" workbookViewId="0">
      <selection activeCell="R50" sqref="R50"/>
    </sheetView>
  </sheetViews>
  <sheetFormatPr baseColWidth="10" defaultColWidth="11.42578125" defaultRowHeight="12.75" x14ac:dyDescent="0.2"/>
  <cols>
    <col min="1" max="1" width="10.7109375" style="22" customWidth="1"/>
    <col min="2" max="2" width="9" style="22" customWidth="1"/>
    <col min="3" max="3" width="8.85546875" style="22" customWidth="1"/>
    <col min="4" max="4" width="9" style="22" customWidth="1"/>
    <col min="5" max="5" width="8.85546875" style="22" customWidth="1"/>
    <col min="6" max="6" width="9" style="22" customWidth="1"/>
    <col min="7" max="7" width="8.85546875" style="22" customWidth="1"/>
    <col min="8" max="8" width="9.42578125" style="22" customWidth="1"/>
    <col min="9" max="9" width="8.42578125" style="22" customWidth="1"/>
    <col min="10" max="10" width="11" style="22" customWidth="1"/>
    <col min="11" max="11" width="9.7109375" style="22" customWidth="1"/>
    <col min="12" max="12" width="9.28515625" style="22" bestFit="1" customWidth="1"/>
    <col min="13" max="16384" width="11.42578125" style="22"/>
  </cols>
  <sheetData>
    <row r="1" spans="1:12" ht="14.25" x14ac:dyDescent="0.2">
      <c r="A1" s="21" t="s">
        <v>31</v>
      </c>
    </row>
    <row r="2" spans="1:12" ht="14.25" x14ac:dyDescent="0.2">
      <c r="A2" s="23"/>
      <c r="B2" s="118" t="s">
        <v>32</v>
      </c>
      <c r="C2" s="118"/>
      <c r="D2" s="118"/>
      <c r="E2" s="118"/>
      <c r="F2" s="118"/>
      <c r="G2" s="118"/>
      <c r="H2" s="118"/>
      <c r="I2" s="118"/>
      <c r="J2" s="118"/>
      <c r="K2" s="118"/>
    </row>
    <row r="3" spans="1:12" s="24" customFormat="1" x14ac:dyDescent="0.2">
      <c r="A3" s="25" t="s">
        <v>0</v>
      </c>
      <c r="B3" s="119" t="s">
        <v>1</v>
      </c>
      <c r="C3" s="119"/>
      <c r="D3" s="120" t="s">
        <v>2</v>
      </c>
      <c r="E3" s="120"/>
      <c r="F3" s="119" t="s">
        <v>3</v>
      </c>
      <c r="G3" s="119"/>
      <c r="H3" s="120" t="s">
        <v>4</v>
      </c>
      <c r="I3" s="120"/>
      <c r="J3" s="119" t="s">
        <v>5</v>
      </c>
      <c r="K3" s="121"/>
    </row>
    <row r="4" spans="1:12" s="24" customFormat="1" x14ac:dyDescent="0.2">
      <c r="A4" s="26" t="s">
        <v>6</v>
      </c>
      <c r="B4" s="27" t="s">
        <v>7</v>
      </c>
      <c r="C4" s="27" t="s">
        <v>8</v>
      </c>
      <c r="D4" s="28" t="s">
        <v>7</v>
      </c>
      <c r="E4" s="28" t="s">
        <v>8</v>
      </c>
      <c r="F4" s="27" t="s">
        <v>7</v>
      </c>
      <c r="G4" s="27" t="s">
        <v>8</v>
      </c>
      <c r="H4" s="28" t="s">
        <v>7</v>
      </c>
      <c r="I4" s="28" t="s">
        <v>8</v>
      </c>
      <c r="J4" s="27" t="s">
        <v>7</v>
      </c>
      <c r="K4" s="29" t="s">
        <v>8</v>
      </c>
    </row>
    <row r="5" spans="1:12" x14ac:dyDescent="0.2">
      <c r="A5" s="30" t="s">
        <v>9</v>
      </c>
      <c r="B5" s="31">
        <v>64</v>
      </c>
      <c r="C5" s="31">
        <v>26</v>
      </c>
      <c r="D5" s="32" t="s">
        <v>10</v>
      </c>
      <c r="E5" s="32" t="s">
        <v>10</v>
      </c>
      <c r="F5" s="31">
        <v>128</v>
      </c>
      <c r="G5" s="31">
        <v>62</v>
      </c>
      <c r="H5" s="32" t="s">
        <v>10</v>
      </c>
      <c r="I5" s="32" t="s">
        <v>10</v>
      </c>
      <c r="J5" s="31">
        <v>192</v>
      </c>
      <c r="K5" s="33">
        <v>98</v>
      </c>
    </row>
    <row r="6" spans="1:12" x14ac:dyDescent="0.2">
      <c r="A6" s="30" t="s">
        <v>11</v>
      </c>
      <c r="B6" s="31">
        <v>48</v>
      </c>
      <c r="C6" s="31">
        <v>24</v>
      </c>
      <c r="D6" s="32" t="s">
        <v>10</v>
      </c>
      <c r="E6" s="32" t="s">
        <v>10</v>
      </c>
      <c r="F6" s="31">
        <v>96</v>
      </c>
      <c r="G6" s="31">
        <v>57</v>
      </c>
      <c r="H6" s="32" t="s">
        <v>10</v>
      </c>
      <c r="I6" s="32" t="s">
        <v>10</v>
      </c>
      <c r="J6" s="31">
        <v>144</v>
      </c>
      <c r="K6" s="33">
        <v>90</v>
      </c>
    </row>
    <row r="7" spans="1:12" x14ac:dyDescent="0.2">
      <c r="A7" s="30" t="s">
        <v>12</v>
      </c>
      <c r="B7" s="31">
        <v>32</v>
      </c>
      <c r="C7" s="31">
        <v>17</v>
      </c>
      <c r="D7" s="32" t="s">
        <v>10</v>
      </c>
      <c r="E7" s="32" t="s">
        <v>10</v>
      </c>
      <c r="F7" s="31">
        <v>64</v>
      </c>
      <c r="G7" s="31">
        <v>44</v>
      </c>
      <c r="H7" s="34" t="s">
        <v>13</v>
      </c>
      <c r="I7" s="111">
        <v>53</v>
      </c>
      <c r="J7" s="31">
        <v>96</v>
      </c>
      <c r="K7" s="33">
        <v>71</v>
      </c>
    </row>
    <row r="8" spans="1:12" x14ac:dyDescent="0.2">
      <c r="A8" s="30" t="s">
        <v>14</v>
      </c>
      <c r="B8" s="31" t="s">
        <v>10</v>
      </c>
      <c r="C8" s="31" t="s">
        <v>10</v>
      </c>
      <c r="D8" s="32">
        <v>32</v>
      </c>
      <c r="E8" s="32">
        <v>26</v>
      </c>
      <c r="F8" s="31">
        <v>44</v>
      </c>
      <c r="G8" s="31">
        <v>38</v>
      </c>
      <c r="H8" s="35" t="s">
        <v>15</v>
      </c>
      <c r="I8" s="111"/>
      <c r="J8" s="36" t="s">
        <v>16</v>
      </c>
      <c r="K8" s="112">
        <v>69</v>
      </c>
    </row>
    <row r="9" spans="1:12" x14ac:dyDescent="0.2">
      <c r="A9" s="30" t="s">
        <v>17</v>
      </c>
      <c r="B9" s="31" t="s">
        <v>10</v>
      </c>
      <c r="C9" s="31" t="s">
        <v>10</v>
      </c>
      <c r="D9" s="32" t="s">
        <v>10</v>
      </c>
      <c r="E9" s="32" t="s">
        <v>10</v>
      </c>
      <c r="F9" s="31">
        <v>32</v>
      </c>
      <c r="G9" s="31">
        <v>36</v>
      </c>
      <c r="H9" s="32" t="s">
        <v>10</v>
      </c>
      <c r="I9" s="32" t="s">
        <v>10</v>
      </c>
      <c r="J9" s="38" t="s">
        <v>18</v>
      </c>
      <c r="K9" s="112"/>
    </row>
    <row r="10" spans="1:12" x14ac:dyDescent="0.2">
      <c r="A10" s="30" t="s">
        <v>19</v>
      </c>
      <c r="B10" s="31" t="s">
        <v>10</v>
      </c>
      <c r="C10" s="31" t="s">
        <v>10</v>
      </c>
      <c r="D10" s="32" t="s">
        <v>10</v>
      </c>
      <c r="E10" s="32" t="s">
        <v>10</v>
      </c>
      <c r="F10" s="31">
        <v>26</v>
      </c>
      <c r="G10" s="31">
        <v>34</v>
      </c>
      <c r="H10" s="32">
        <v>32</v>
      </c>
      <c r="I10" s="32">
        <v>44</v>
      </c>
      <c r="J10" s="31" t="s">
        <v>10</v>
      </c>
      <c r="K10" s="33" t="s">
        <v>10</v>
      </c>
    </row>
    <row r="11" spans="1:12" x14ac:dyDescent="0.2">
      <c r="A11" s="39" t="s">
        <v>20</v>
      </c>
      <c r="B11" s="36" t="s">
        <v>10</v>
      </c>
      <c r="C11" s="36" t="s">
        <v>10</v>
      </c>
      <c r="D11" s="34" t="s">
        <v>10</v>
      </c>
      <c r="E11" s="34" t="s">
        <v>10</v>
      </c>
      <c r="F11" s="36">
        <v>22</v>
      </c>
      <c r="G11" s="36">
        <v>32</v>
      </c>
      <c r="H11" s="34" t="s">
        <v>10</v>
      </c>
      <c r="I11" s="34" t="s">
        <v>10</v>
      </c>
      <c r="J11" s="36">
        <v>32</v>
      </c>
      <c r="K11" s="40">
        <v>60</v>
      </c>
    </row>
    <row r="12" spans="1:12" ht="14.25" x14ac:dyDescent="0.2">
      <c r="A12" s="21" t="s">
        <v>31</v>
      </c>
    </row>
    <row r="13" spans="1:12" ht="14.25" x14ac:dyDescent="0.2">
      <c r="A13" s="23"/>
      <c r="B13" s="117" t="s">
        <v>32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</row>
    <row r="14" spans="1:12" s="24" customFormat="1" ht="12.75" customHeight="1" x14ac:dyDescent="0.2">
      <c r="A14" s="113" t="s">
        <v>22</v>
      </c>
      <c r="B14" s="115" t="s">
        <v>23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</row>
    <row r="15" spans="1:12" s="24" customFormat="1" x14ac:dyDescent="0.2">
      <c r="A15" s="114"/>
      <c r="B15" s="43">
        <v>7</v>
      </c>
      <c r="C15" s="43">
        <v>10</v>
      </c>
      <c r="D15" s="44">
        <v>11.5</v>
      </c>
      <c r="E15" s="45">
        <v>15</v>
      </c>
      <c r="F15" s="44">
        <v>17.5</v>
      </c>
      <c r="G15" s="45">
        <v>20</v>
      </c>
      <c r="H15" s="45">
        <v>21.4</v>
      </c>
      <c r="I15" s="44">
        <v>24</v>
      </c>
      <c r="J15" s="44">
        <v>26.5</v>
      </c>
      <c r="K15" s="45">
        <v>30</v>
      </c>
      <c r="L15" s="46">
        <v>36.5</v>
      </c>
    </row>
    <row r="16" spans="1:12" x14ac:dyDescent="0.2">
      <c r="A16" s="30">
        <v>52</v>
      </c>
      <c r="B16" s="47" t="s">
        <v>99</v>
      </c>
      <c r="C16" s="48" t="s">
        <v>99</v>
      </c>
      <c r="D16" s="47">
        <v>26</v>
      </c>
      <c r="E16" s="48" t="s">
        <v>99</v>
      </c>
      <c r="F16" s="47" t="s">
        <v>99</v>
      </c>
      <c r="G16" s="48" t="s">
        <v>99</v>
      </c>
      <c r="H16" s="47" t="s">
        <v>99</v>
      </c>
      <c r="I16" s="48" t="s">
        <v>99</v>
      </c>
      <c r="J16" s="47" t="s">
        <v>99</v>
      </c>
      <c r="K16" s="48" t="s">
        <v>99</v>
      </c>
      <c r="L16" s="47" t="s">
        <v>99</v>
      </c>
    </row>
    <row r="17" spans="1:14" x14ac:dyDescent="0.2">
      <c r="A17" s="30">
        <v>71</v>
      </c>
      <c r="B17" s="47" t="s">
        <v>99</v>
      </c>
      <c r="C17" s="48" t="s">
        <v>99</v>
      </c>
      <c r="D17" s="47">
        <v>24</v>
      </c>
      <c r="E17" s="48" t="s">
        <v>99</v>
      </c>
      <c r="F17" s="47" t="s">
        <v>99</v>
      </c>
      <c r="G17" s="48" t="s">
        <v>99</v>
      </c>
      <c r="H17" s="47" t="s">
        <v>99</v>
      </c>
      <c r="I17" s="48" t="s">
        <v>99</v>
      </c>
      <c r="J17" s="47" t="s">
        <v>99</v>
      </c>
      <c r="K17" s="48" t="s">
        <v>99</v>
      </c>
      <c r="L17" s="47" t="s">
        <v>99</v>
      </c>
    </row>
    <row r="18" spans="1:14" x14ac:dyDescent="0.2">
      <c r="A18" s="30">
        <v>113</v>
      </c>
      <c r="B18" s="47" t="s">
        <v>99</v>
      </c>
      <c r="C18" s="48" t="s">
        <v>99</v>
      </c>
      <c r="D18" s="47">
        <v>17</v>
      </c>
      <c r="E18" s="48" t="s">
        <v>99</v>
      </c>
      <c r="F18" s="47">
        <v>26</v>
      </c>
      <c r="G18" s="48" t="s">
        <v>99</v>
      </c>
      <c r="H18" s="47" t="s">
        <v>99</v>
      </c>
      <c r="I18" s="48">
        <v>36</v>
      </c>
      <c r="J18" s="47" t="s">
        <v>99</v>
      </c>
      <c r="K18" s="48">
        <v>34</v>
      </c>
      <c r="L18" s="47">
        <v>60</v>
      </c>
    </row>
    <row r="19" spans="1:14" hidden="1" x14ac:dyDescent="0.2">
      <c r="A19" s="49"/>
    </row>
    <row r="20" spans="1:14" s="51" customFormat="1" ht="20.100000000000001" customHeight="1" x14ac:dyDescent="0.2">
      <c r="A20" s="50" t="s">
        <v>21</v>
      </c>
    </row>
    <row r="21" spans="1:14" s="52" customFormat="1" ht="25.5" customHeight="1" x14ac:dyDescent="0.2">
      <c r="A21" s="128" t="s">
        <v>33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4"/>
    </row>
    <row r="22" spans="1:14" ht="12.75" customHeight="1" x14ac:dyDescent="0.2">
      <c r="A22" s="127" t="s">
        <v>22</v>
      </c>
      <c r="B22" s="127" t="s">
        <v>23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</row>
    <row r="23" spans="1:14" s="52" customFormat="1" x14ac:dyDescent="0.2">
      <c r="A23" s="127"/>
      <c r="B23" s="100">
        <v>7</v>
      </c>
      <c r="C23" s="100">
        <v>10</v>
      </c>
      <c r="D23" s="99">
        <v>11.5</v>
      </c>
      <c r="E23" s="100">
        <v>15</v>
      </c>
      <c r="F23" s="99">
        <v>17.5</v>
      </c>
      <c r="G23" s="100">
        <v>20</v>
      </c>
      <c r="H23" s="100">
        <v>21.4</v>
      </c>
      <c r="I23" s="99">
        <v>24</v>
      </c>
      <c r="J23" s="99">
        <v>26.5</v>
      </c>
      <c r="K23" s="100">
        <v>30</v>
      </c>
      <c r="L23" s="99">
        <v>36.5</v>
      </c>
      <c r="M23" s="22"/>
      <c r="N23" s="22"/>
    </row>
    <row r="24" spans="1:14" s="52" customFormat="1" x14ac:dyDescent="0.2">
      <c r="A24" s="100">
        <v>52</v>
      </c>
      <c r="B24" s="107" t="s">
        <v>99</v>
      </c>
      <c r="C24" s="108" t="s">
        <v>99</v>
      </c>
      <c r="D24" s="107" t="s">
        <v>99</v>
      </c>
      <c r="E24" s="108" t="s">
        <v>99</v>
      </c>
      <c r="F24" s="107" t="s">
        <v>99</v>
      </c>
      <c r="G24" s="108" t="s">
        <v>99</v>
      </c>
      <c r="H24" s="107" t="s">
        <v>99</v>
      </c>
      <c r="I24" s="108" t="s">
        <v>99</v>
      </c>
      <c r="J24" s="107" t="s">
        <v>99</v>
      </c>
      <c r="K24" s="108" t="s">
        <v>99</v>
      </c>
      <c r="L24" s="107" t="s">
        <v>99</v>
      </c>
    </row>
    <row r="25" spans="1:14" s="52" customFormat="1" x14ac:dyDescent="0.2">
      <c r="A25" s="100">
        <v>71</v>
      </c>
      <c r="B25" s="107" t="s">
        <v>99</v>
      </c>
      <c r="C25" s="108" t="s">
        <v>99</v>
      </c>
      <c r="D25" s="107" t="s">
        <v>99</v>
      </c>
      <c r="E25" s="108" t="s">
        <v>99</v>
      </c>
      <c r="F25" s="107" t="s">
        <v>99</v>
      </c>
      <c r="G25" s="108" t="s">
        <v>99</v>
      </c>
      <c r="H25" s="107" t="s">
        <v>99</v>
      </c>
      <c r="I25" s="108" t="s">
        <v>99</v>
      </c>
      <c r="J25" s="107" t="s">
        <v>99</v>
      </c>
      <c r="K25" s="108" t="s">
        <v>99</v>
      </c>
      <c r="L25" s="107" t="s">
        <v>99</v>
      </c>
    </row>
    <row r="26" spans="1:14" x14ac:dyDescent="0.2">
      <c r="A26" s="104">
        <v>113</v>
      </c>
      <c r="B26" s="104"/>
      <c r="C26" s="104"/>
      <c r="D26" s="105">
        <f t="shared" ref="D26:L26" si="0">ROUNDUP(8*1.5*D$23/10,0)</f>
        <v>14</v>
      </c>
      <c r="E26" s="106">
        <f t="shared" si="0"/>
        <v>18</v>
      </c>
      <c r="F26" s="105">
        <f t="shared" si="0"/>
        <v>21</v>
      </c>
      <c r="G26" s="106">
        <f t="shared" si="0"/>
        <v>24</v>
      </c>
      <c r="H26" s="106"/>
      <c r="I26" s="105">
        <f t="shared" si="0"/>
        <v>29</v>
      </c>
      <c r="J26" s="105"/>
      <c r="K26" s="106">
        <f t="shared" si="0"/>
        <v>36</v>
      </c>
      <c r="L26" s="105">
        <f t="shared" si="0"/>
        <v>44</v>
      </c>
    </row>
    <row r="27" spans="1:14" x14ac:dyDescent="0.2">
      <c r="A27" s="104"/>
      <c r="B27" s="104"/>
      <c r="C27" s="104"/>
      <c r="D27" s="105"/>
      <c r="E27" s="106"/>
      <c r="F27" s="105"/>
      <c r="G27" s="106"/>
      <c r="H27" s="106"/>
      <c r="I27" s="105"/>
      <c r="J27" s="105"/>
      <c r="K27" s="106"/>
      <c r="L27" s="105"/>
    </row>
    <row r="28" spans="1:14" x14ac:dyDescent="0.2">
      <c r="A28" s="104">
        <v>238</v>
      </c>
      <c r="B28" s="104"/>
      <c r="C28" s="104"/>
      <c r="D28" s="105">
        <f t="shared" ref="D28:L28" si="1">ROUNDUP(4*1.5*D$23/10,0)</f>
        <v>7</v>
      </c>
      <c r="E28" s="106">
        <f t="shared" si="1"/>
        <v>9</v>
      </c>
      <c r="F28" s="105">
        <f t="shared" si="1"/>
        <v>11</v>
      </c>
      <c r="G28" s="106">
        <f t="shared" si="1"/>
        <v>12</v>
      </c>
      <c r="H28" s="106"/>
      <c r="I28" s="105">
        <f t="shared" si="1"/>
        <v>15</v>
      </c>
      <c r="J28" s="105"/>
      <c r="K28" s="106">
        <f t="shared" si="1"/>
        <v>18</v>
      </c>
      <c r="L28" s="105">
        <f t="shared" si="1"/>
        <v>22</v>
      </c>
    </row>
    <row r="29" spans="1:14" ht="15.75" customHeight="1" x14ac:dyDescent="0.2">
      <c r="A29" s="140" t="s">
        <v>24</v>
      </c>
      <c r="B29" s="127" t="s">
        <v>23</v>
      </c>
      <c r="C29" s="127"/>
      <c r="D29" s="127"/>
      <c r="E29" s="127"/>
      <c r="F29" s="127"/>
      <c r="G29" s="127"/>
      <c r="H29" s="127"/>
      <c r="I29" s="127"/>
      <c r="J29" s="127"/>
      <c r="K29" s="127"/>
      <c r="L29" s="127"/>
    </row>
    <row r="30" spans="1:14" ht="13.5" customHeight="1" x14ac:dyDescent="0.2">
      <c r="A30" s="140"/>
      <c r="B30" s="127" t="s">
        <v>34</v>
      </c>
      <c r="C30" s="127">
        <v>10</v>
      </c>
      <c r="D30" s="127">
        <v>11.5</v>
      </c>
      <c r="E30" s="127">
        <v>15</v>
      </c>
      <c r="F30" s="127">
        <v>17.5</v>
      </c>
      <c r="G30" s="127">
        <v>20</v>
      </c>
      <c r="H30" s="127">
        <v>21.4</v>
      </c>
      <c r="I30" s="127">
        <v>24</v>
      </c>
      <c r="J30" s="127">
        <v>26.5</v>
      </c>
      <c r="K30" s="127">
        <v>30</v>
      </c>
      <c r="L30" s="127">
        <v>36.5</v>
      </c>
    </row>
    <row r="31" spans="1:14" x14ac:dyDescent="0.2">
      <c r="A31" s="141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</row>
    <row r="32" spans="1:14" x14ac:dyDescent="0.2">
      <c r="A32" s="45">
        <v>123</v>
      </c>
      <c r="B32" s="109">
        <v>0</v>
      </c>
      <c r="C32" s="109">
        <v>0</v>
      </c>
      <c r="D32" s="109">
        <v>4.5999999999999996</v>
      </c>
      <c r="E32" s="109">
        <v>6.2</v>
      </c>
      <c r="F32" s="109">
        <v>7</v>
      </c>
      <c r="G32" s="109">
        <v>8</v>
      </c>
      <c r="H32" s="109">
        <v>0</v>
      </c>
      <c r="I32" s="109">
        <v>9.6</v>
      </c>
      <c r="J32" s="109">
        <v>0</v>
      </c>
      <c r="K32" s="109">
        <v>12</v>
      </c>
      <c r="L32" s="109">
        <v>14.6</v>
      </c>
    </row>
    <row r="33" spans="1:12" x14ac:dyDescent="0.2">
      <c r="A33" s="45">
        <v>248</v>
      </c>
      <c r="B33" s="109">
        <v>2</v>
      </c>
      <c r="C33" s="109">
        <v>0</v>
      </c>
      <c r="D33" s="109">
        <v>2.2999999999999998</v>
      </c>
      <c r="E33" s="109">
        <v>3.1</v>
      </c>
      <c r="F33" s="109">
        <v>3.5</v>
      </c>
      <c r="G33" s="109">
        <v>4</v>
      </c>
      <c r="H33" s="109">
        <v>0</v>
      </c>
      <c r="I33" s="109">
        <v>4.8</v>
      </c>
      <c r="J33" s="109">
        <v>0</v>
      </c>
      <c r="K33" s="109">
        <v>6</v>
      </c>
      <c r="L33" s="109">
        <v>7.3</v>
      </c>
    </row>
    <row r="34" spans="1:12" x14ac:dyDescent="0.2">
      <c r="A34" s="45">
        <v>498</v>
      </c>
      <c r="B34" s="109">
        <v>0</v>
      </c>
      <c r="C34" s="109">
        <v>1</v>
      </c>
      <c r="D34" s="109">
        <v>1.2</v>
      </c>
      <c r="E34" s="109">
        <v>1.6</v>
      </c>
      <c r="F34" s="109">
        <v>1.8</v>
      </c>
      <c r="G34" s="109">
        <v>2</v>
      </c>
      <c r="H34" s="109">
        <v>2.2000000000000002</v>
      </c>
      <c r="I34" s="109">
        <v>2.4</v>
      </c>
      <c r="J34" s="109">
        <v>2.7</v>
      </c>
      <c r="K34" s="109">
        <v>3</v>
      </c>
      <c r="L34" s="109">
        <v>3.7</v>
      </c>
    </row>
    <row r="35" spans="1:12" x14ac:dyDescent="0.2">
      <c r="A35" s="45">
        <v>623</v>
      </c>
      <c r="B35" s="109">
        <v>0</v>
      </c>
      <c r="C35" s="109">
        <v>0.8</v>
      </c>
      <c r="D35" s="109">
        <v>1</v>
      </c>
      <c r="E35" s="109">
        <v>1.3</v>
      </c>
      <c r="F35" s="109">
        <v>1.4</v>
      </c>
      <c r="G35" s="109">
        <v>1.6</v>
      </c>
      <c r="H35" s="109">
        <v>1.8</v>
      </c>
      <c r="I35" s="109">
        <v>2</v>
      </c>
      <c r="J35" s="109">
        <v>2.2999999999999998</v>
      </c>
      <c r="K35" s="109">
        <v>2.5</v>
      </c>
      <c r="L35" s="109">
        <v>3</v>
      </c>
    </row>
    <row r="36" spans="1:12" ht="15.75" hidden="1" customHeight="1" x14ac:dyDescent="0.2">
      <c r="A36" s="130" t="s">
        <v>25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4"/>
    </row>
    <row r="37" spans="1:12" ht="15.75" hidden="1" customHeight="1" x14ac:dyDescent="0.2">
      <c r="A37" s="137" t="s">
        <v>26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9"/>
    </row>
    <row r="38" spans="1:12" ht="15.75" hidden="1" customHeight="1" x14ac:dyDescent="0.2">
      <c r="A38" s="137" t="s">
        <v>27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9"/>
    </row>
    <row r="39" spans="1:12" ht="15.75" hidden="1" customHeight="1" x14ac:dyDescent="0.2">
      <c r="A39" s="137" t="s">
        <v>28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9"/>
    </row>
    <row r="40" spans="1:12" ht="15.75" hidden="1" customHeight="1" x14ac:dyDescent="0.2">
      <c r="A40" s="137" t="s">
        <v>29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9"/>
    </row>
    <row r="42" spans="1:12" s="51" customFormat="1" ht="20.100000000000001" customHeight="1" x14ac:dyDescent="0.2">
      <c r="A42" s="50" t="s">
        <v>41</v>
      </c>
      <c r="G42" s="51">
        <f>2*1.5*8</f>
        <v>24</v>
      </c>
    </row>
    <row r="43" spans="1:12" s="52" customFormat="1" ht="24.75" customHeight="1" x14ac:dyDescent="0.2">
      <c r="A43" s="135" t="s">
        <v>35</v>
      </c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</row>
    <row r="44" spans="1:12" x14ac:dyDescent="0.2">
      <c r="A44" s="114" t="s">
        <v>22</v>
      </c>
      <c r="B44" s="127" t="s">
        <v>23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</row>
    <row r="45" spans="1:12" s="52" customFormat="1" ht="14.25" x14ac:dyDescent="0.2">
      <c r="A45" s="114"/>
      <c r="B45" s="99" t="s">
        <v>36</v>
      </c>
      <c r="C45" s="100">
        <v>10</v>
      </c>
      <c r="D45" s="99">
        <v>11.5</v>
      </c>
      <c r="E45" s="100">
        <v>15</v>
      </c>
      <c r="F45" s="99">
        <v>17.5</v>
      </c>
      <c r="G45" s="100">
        <v>20</v>
      </c>
      <c r="H45" s="99">
        <v>21.4</v>
      </c>
      <c r="I45" s="100">
        <v>24</v>
      </c>
      <c r="J45" s="99">
        <v>26.5</v>
      </c>
      <c r="K45" s="100">
        <v>30</v>
      </c>
      <c r="L45" s="99">
        <v>36.5</v>
      </c>
    </row>
    <row r="46" spans="1:12" s="52" customFormat="1" x14ac:dyDescent="0.2">
      <c r="A46" s="42">
        <v>52</v>
      </c>
      <c r="B46" s="107" t="s">
        <v>99</v>
      </c>
      <c r="C46" s="108" t="s">
        <v>99</v>
      </c>
      <c r="D46" s="107" t="s">
        <v>99</v>
      </c>
      <c r="E46" s="108" t="s">
        <v>99</v>
      </c>
      <c r="F46" s="107" t="s">
        <v>99</v>
      </c>
      <c r="G46" s="108" t="s">
        <v>99</v>
      </c>
      <c r="H46" s="107" t="s">
        <v>99</v>
      </c>
      <c r="I46" s="108" t="s">
        <v>99</v>
      </c>
      <c r="J46" s="107" t="s">
        <v>99</v>
      </c>
      <c r="K46" s="108" t="s">
        <v>99</v>
      </c>
      <c r="L46" s="107" t="s">
        <v>99</v>
      </c>
    </row>
    <row r="47" spans="1:12" s="52" customFormat="1" x14ac:dyDescent="0.2">
      <c r="A47" s="42">
        <v>71</v>
      </c>
      <c r="B47" s="107" t="s">
        <v>99</v>
      </c>
      <c r="C47" s="108" t="s">
        <v>99</v>
      </c>
      <c r="D47" s="107" t="s">
        <v>99</v>
      </c>
      <c r="E47" s="108" t="s">
        <v>99</v>
      </c>
      <c r="F47" s="107" t="s">
        <v>99</v>
      </c>
      <c r="G47" s="108" t="s">
        <v>99</v>
      </c>
      <c r="H47" s="107" t="s">
        <v>99</v>
      </c>
      <c r="I47" s="108" t="s">
        <v>99</v>
      </c>
      <c r="J47" s="107" t="s">
        <v>99</v>
      </c>
      <c r="K47" s="108" t="s">
        <v>99</v>
      </c>
      <c r="L47" s="107" t="s">
        <v>99</v>
      </c>
    </row>
    <row r="48" spans="1:12" s="52" customFormat="1" x14ac:dyDescent="0.2">
      <c r="A48" s="42">
        <v>113</v>
      </c>
      <c r="B48" s="107" t="s">
        <v>99</v>
      </c>
      <c r="C48" s="108" t="s">
        <v>99</v>
      </c>
      <c r="D48" s="107" t="s">
        <v>99</v>
      </c>
      <c r="E48" s="108" t="s">
        <v>99</v>
      </c>
      <c r="F48" s="107" t="s">
        <v>99</v>
      </c>
      <c r="G48" s="108" t="s">
        <v>99</v>
      </c>
      <c r="H48" s="107" t="s">
        <v>99</v>
      </c>
      <c r="I48" s="108" t="s">
        <v>99</v>
      </c>
      <c r="J48" s="107" t="s">
        <v>99</v>
      </c>
      <c r="K48" s="108" t="s">
        <v>99</v>
      </c>
      <c r="L48" s="107" t="s">
        <v>99</v>
      </c>
    </row>
    <row r="49" spans="1:12" x14ac:dyDescent="0.2">
      <c r="A49" s="30">
        <f>A32</f>
        <v>123</v>
      </c>
      <c r="B49" s="53">
        <f t="shared" ref="B49:J49" si="2">B32/1.33</f>
        <v>0</v>
      </c>
      <c r="C49" s="54">
        <f t="shared" si="2"/>
        <v>0</v>
      </c>
      <c r="D49" s="53">
        <v>4.7</v>
      </c>
      <c r="E49" s="54">
        <v>6.4</v>
      </c>
      <c r="F49" s="53">
        <v>7.2</v>
      </c>
      <c r="G49" s="54">
        <v>8.1</v>
      </c>
      <c r="H49" s="53">
        <f t="shared" si="2"/>
        <v>0</v>
      </c>
      <c r="I49" s="54">
        <v>9.6999999999999993</v>
      </c>
      <c r="J49" s="53">
        <f t="shared" si="2"/>
        <v>0</v>
      </c>
      <c r="K49" s="54">
        <v>12.2</v>
      </c>
      <c r="L49" s="53">
        <v>14.9</v>
      </c>
    </row>
    <row r="50" spans="1:12" x14ac:dyDescent="0.2">
      <c r="A50" s="30">
        <v>248</v>
      </c>
      <c r="B50" s="53">
        <v>2</v>
      </c>
      <c r="C50" s="54">
        <v>2</v>
      </c>
      <c r="D50" s="53">
        <v>2.2999999999999998</v>
      </c>
      <c r="E50" s="54">
        <v>3.1</v>
      </c>
      <c r="F50" s="53">
        <v>3.5</v>
      </c>
      <c r="G50" s="54">
        <v>4.0999999999999996</v>
      </c>
      <c r="H50" s="53">
        <f t="shared" ref="H50:J50" si="3">H33/1.33</f>
        <v>0</v>
      </c>
      <c r="I50" s="54">
        <v>4.9000000000000004</v>
      </c>
      <c r="J50" s="53">
        <f t="shared" si="3"/>
        <v>0</v>
      </c>
      <c r="K50" s="54">
        <v>6.1</v>
      </c>
      <c r="L50" s="53">
        <v>7.4</v>
      </c>
    </row>
    <row r="51" spans="1:12" x14ac:dyDescent="0.2">
      <c r="A51" s="30">
        <f>A34</f>
        <v>498</v>
      </c>
      <c r="B51" s="53">
        <f>B34/1.33</f>
        <v>0</v>
      </c>
      <c r="C51" s="54">
        <v>1.1000000000000001</v>
      </c>
      <c r="D51" s="53">
        <v>1.2</v>
      </c>
      <c r="E51" s="54">
        <v>1.6</v>
      </c>
      <c r="F51" s="53">
        <v>1.9</v>
      </c>
      <c r="G51" s="54">
        <v>2</v>
      </c>
      <c r="H51" s="53">
        <v>2.2999999999999998</v>
      </c>
      <c r="I51" s="54">
        <v>2.4</v>
      </c>
      <c r="J51" s="53">
        <v>2.7</v>
      </c>
      <c r="K51" s="54">
        <v>3.1</v>
      </c>
      <c r="L51" s="53">
        <v>3.8</v>
      </c>
    </row>
    <row r="52" spans="1:12" x14ac:dyDescent="0.2">
      <c r="A52" s="39">
        <f>A35</f>
        <v>623</v>
      </c>
      <c r="B52" s="53">
        <f>B35/1.33</f>
        <v>0</v>
      </c>
      <c r="C52" s="54">
        <v>0.8</v>
      </c>
      <c r="D52" s="53">
        <v>1.1000000000000001</v>
      </c>
      <c r="E52" s="54">
        <v>1.4</v>
      </c>
      <c r="F52" s="53">
        <v>1.5</v>
      </c>
      <c r="G52" s="54">
        <v>1.6</v>
      </c>
      <c r="H52" s="53">
        <v>1.9</v>
      </c>
      <c r="I52" s="54">
        <v>2</v>
      </c>
      <c r="J52" s="53">
        <v>2.2999999999999998</v>
      </c>
      <c r="K52" s="54">
        <v>2.6</v>
      </c>
      <c r="L52" s="53">
        <v>3.1</v>
      </c>
    </row>
    <row r="53" spans="1:12" s="51" customFormat="1" ht="20.100000000000001" customHeight="1" x14ac:dyDescent="0.2">
      <c r="A53" s="142" t="s">
        <v>37</v>
      </c>
      <c r="B53" s="142"/>
      <c r="C53" s="142"/>
      <c r="D53" s="142"/>
      <c r="E53" s="142"/>
      <c r="F53" s="142"/>
      <c r="G53" s="142"/>
      <c r="H53" s="142"/>
      <c r="I53" s="142"/>
      <c r="J53" s="142"/>
    </row>
    <row r="54" spans="1:12" s="52" customFormat="1" x14ac:dyDescent="0.2">
      <c r="A54" s="114" t="s">
        <v>22</v>
      </c>
      <c r="B54" s="127"/>
      <c r="C54" s="126">
        <v>123</v>
      </c>
      <c r="D54" s="126"/>
      <c r="E54" s="127">
        <v>248</v>
      </c>
      <c r="F54" s="127"/>
      <c r="G54" s="126">
        <v>498</v>
      </c>
      <c r="H54" s="126"/>
      <c r="I54" s="127">
        <v>623</v>
      </c>
      <c r="J54" s="128"/>
      <c r="K54" s="41"/>
      <c r="L54" s="41"/>
    </row>
    <row r="55" spans="1:12" s="52" customFormat="1" x14ac:dyDescent="0.2">
      <c r="A55" s="124" t="s">
        <v>30</v>
      </c>
      <c r="B55" s="125"/>
      <c r="C55" s="131">
        <v>30</v>
      </c>
      <c r="D55" s="131"/>
      <c r="E55" s="129">
        <v>15</v>
      </c>
      <c r="F55" s="129"/>
      <c r="G55" s="131">
        <v>7.5</v>
      </c>
      <c r="H55" s="131"/>
      <c r="I55" s="129">
        <v>6</v>
      </c>
      <c r="J55" s="130"/>
      <c r="K55" s="37"/>
      <c r="L55" s="37"/>
    </row>
    <row r="56" spans="1:12" s="24" customFormat="1" ht="28.5" customHeight="1" x14ac:dyDescent="0.2">
      <c r="A56" s="132" t="s">
        <v>38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</row>
    <row r="57" spans="1:12" s="52" customFormat="1" ht="30" customHeight="1" x14ac:dyDescent="0.2">
      <c r="A57" s="132" t="s">
        <v>39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</row>
    <row r="58" spans="1:12" s="52" customFormat="1" ht="14.25" x14ac:dyDescent="0.2">
      <c r="A58" s="122" t="s">
        <v>40</v>
      </c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</row>
    <row r="59" spans="1:12" s="51" customFormat="1" ht="30.75" customHeight="1" x14ac:dyDescent="0.2">
      <c r="A59" s="50" t="s">
        <v>208</v>
      </c>
    </row>
    <row r="60" spans="1:12" ht="28.5" customHeight="1" x14ac:dyDescent="0.2">
      <c r="A60" s="135" t="s">
        <v>209</v>
      </c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</row>
    <row r="61" spans="1:12" x14ac:dyDescent="0.2">
      <c r="A61" s="127" t="s">
        <v>22</v>
      </c>
      <c r="B61" s="127" t="s">
        <v>23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</row>
    <row r="62" spans="1:12" ht="14.25" x14ac:dyDescent="0.2">
      <c r="A62" s="127"/>
      <c r="B62" s="99" t="s">
        <v>36</v>
      </c>
      <c r="C62" s="100">
        <v>10</v>
      </c>
      <c r="D62" s="99">
        <v>11.5</v>
      </c>
      <c r="E62" s="100">
        <v>15</v>
      </c>
      <c r="F62" s="99">
        <v>17.5</v>
      </c>
      <c r="G62" s="100">
        <v>20</v>
      </c>
      <c r="H62" s="99">
        <v>21.4</v>
      </c>
      <c r="I62" s="100">
        <v>24</v>
      </c>
      <c r="J62" s="99">
        <v>26.5</v>
      </c>
      <c r="K62" s="100">
        <v>30</v>
      </c>
      <c r="L62" s="99">
        <v>36.5</v>
      </c>
    </row>
    <row r="63" spans="1:12" x14ac:dyDescent="0.2">
      <c r="A63" s="100">
        <v>52</v>
      </c>
      <c r="B63" s="107" t="s">
        <v>99</v>
      </c>
      <c r="C63" s="108" t="s">
        <v>99</v>
      </c>
      <c r="D63" s="107" t="s">
        <v>99</v>
      </c>
      <c r="E63" s="108" t="s">
        <v>99</v>
      </c>
      <c r="F63" s="107" t="s">
        <v>99</v>
      </c>
      <c r="G63" s="108" t="s">
        <v>99</v>
      </c>
      <c r="H63" s="107" t="s">
        <v>99</v>
      </c>
      <c r="I63" s="108" t="s">
        <v>99</v>
      </c>
      <c r="J63" s="107" t="s">
        <v>99</v>
      </c>
      <c r="K63" s="108" t="s">
        <v>99</v>
      </c>
      <c r="L63" s="107" t="s">
        <v>99</v>
      </c>
    </row>
    <row r="64" spans="1:12" x14ac:dyDescent="0.2">
      <c r="A64" s="100">
        <v>71</v>
      </c>
      <c r="B64" s="107" t="s">
        <v>99</v>
      </c>
      <c r="C64" s="108" t="s">
        <v>99</v>
      </c>
      <c r="D64" s="107" t="s">
        <v>99</v>
      </c>
      <c r="E64" s="108" t="s">
        <v>99</v>
      </c>
      <c r="F64" s="107" t="s">
        <v>99</v>
      </c>
      <c r="G64" s="108" t="s">
        <v>99</v>
      </c>
      <c r="H64" s="107" t="s">
        <v>99</v>
      </c>
      <c r="I64" s="108" t="s">
        <v>99</v>
      </c>
      <c r="J64" s="107" t="s">
        <v>99</v>
      </c>
      <c r="K64" s="108" t="s">
        <v>99</v>
      </c>
      <c r="L64" s="107" t="s">
        <v>99</v>
      </c>
    </row>
    <row r="65" spans="1:12" x14ac:dyDescent="0.2">
      <c r="A65" s="100">
        <v>113</v>
      </c>
      <c r="B65" s="107" t="s">
        <v>99</v>
      </c>
      <c r="C65" s="108" t="s">
        <v>99</v>
      </c>
      <c r="D65" s="107" t="s">
        <v>99</v>
      </c>
      <c r="E65" s="108" t="s">
        <v>99</v>
      </c>
      <c r="F65" s="107" t="s">
        <v>99</v>
      </c>
      <c r="G65" s="108" t="s">
        <v>99</v>
      </c>
      <c r="H65" s="107" t="s">
        <v>99</v>
      </c>
      <c r="I65" s="108" t="s">
        <v>99</v>
      </c>
      <c r="J65" s="107" t="s">
        <v>99</v>
      </c>
      <c r="K65" s="108" t="s">
        <v>99</v>
      </c>
      <c r="L65" s="107" t="s">
        <v>99</v>
      </c>
    </row>
    <row r="66" spans="1:12" x14ac:dyDescent="0.2">
      <c r="A66" s="104">
        <f>A49</f>
        <v>123</v>
      </c>
      <c r="B66" s="107" t="s">
        <v>99</v>
      </c>
      <c r="C66" s="108" t="s">
        <v>99</v>
      </c>
      <c r="D66" s="107" t="s">
        <v>99</v>
      </c>
      <c r="E66" s="108" t="s">
        <v>99</v>
      </c>
      <c r="F66" s="107" t="s">
        <v>99</v>
      </c>
      <c r="G66" s="108" t="s">
        <v>99</v>
      </c>
      <c r="H66" s="107" t="s">
        <v>99</v>
      </c>
      <c r="I66" s="108" t="s">
        <v>99</v>
      </c>
      <c r="J66" s="107" t="s">
        <v>99</v>
      </c>
      <c r="K66" s="108" t="s">
        <v>99</v>
      </c>
      <c r="L66" s="107" t="s">
        <v>99</v>
      </c>
    </row>
    <row r="67" spans="1:12" x14ac:dyDescent="0.2">
      <c r="A67" s="104">
        <v>248</v>
      </c>
      <c r="B67" s="107" t="s">
        <v>99</v>
      </c>
      <c r="C67" s="108" t="s">
        <v>99</v>
      </c>
      <c r="D67" s="107">
        <v>3</v>
      </c>
      <c r="E67" s="108" t="s">
        <v>99</v>
      </c>
      <c r="F67" s="107">
        <v>4</v>
      </c>
      <c r="G67" s="108" t="s">
        <v>99</v>
      </c>
      <c r="H67" s="107" t="s">
        <v>99</v>
      </c>
      <c r="I67" s="108">
        <v>5</v>
      </c>
      <c r="J67" s="107" t="s">
        <v>99</v>
      </c>
      <c r="K67" s="108" t="s">
        <v>99</v>
      </c>
      <c r="L67" s="107" t="s">
        <v>99</v>
      </c>
    </row>
    <row r="68" spans="1:12" x14ac:dyDescent="0.2">
      <c r="A68" s="104">
        <f>A51</f>
        <v>498</v>
      </c>
      <c r="B68" s="107" t="s">
        <v>99</v>
      </c>
      <c r="C68" s="108" t="s">
        <v>99</v>
      </c>
      <c r="D68" s="107" t="s">
        <v>99</v>
      </c>
      <c r="E68" s="108" t="s">
        <v>99</v>
      </c>
      <c r="F68" s="107" t="s">
        <v>99</v>
      </c>
      <c r="G68" s="108" t="s">
        <v>99</v>
      </c>
      <c r="H68" s="107" t="s">
        <v>99</v>
      </c>
      <c r="I68" s="108" t="s">
        <v>99</v>
      </c>
      <c r="J68" s="107" t="s">
        <v>99</v>
      </c>
      <c r="K68" s="108" t="s">
        <v>99</v>
      </c>
      <c r="L68" s="107" t="s">
        <v>99</v>
      </c>
    </row>
    <row r="69" spans="1:12" x14ac:dyDescent="0.2">
      <c r="A69" s="104">
        <f>A52</f>
        <v>623</v>
      </c>
      <c r="B69" s="107" t="s">
        <v>99</v>
      </c>
      <c r="C69" s="108" t="s">
        <v>99</v>
      </c>
      <c r="D69" s="107" t="s">
        <v>99</v>
      </c>
      <c r="E69" s="108" t="s">
        <v>99</v>
      </c>
      <c r="F69" s="107" t="s">
        <v>99</v>
      </c>
      <c r="G69" s="108" t="s">
        <v>99</v>
      </c>
      <c r="H69" s="107" t="s">
        <v>99</v>
      </c>
      <c r="I69" s="108" t="s">
        <v>99</v>
      </c>
      <c r="J69" s="107" t="s">
        <v>99</v>
      </c>
      <c r="K69" s="108" t="s">
        <v>99</v>
      </c>
      <c r="L69" s="107" t="s">
        <v>99</v>
      </c>
    </row>
  </sheetData>
  <sheetProtection algorithmName="SHA-512" hashValue="oV3iHoPOeYXjlR22RSz1t9P0P1Lh1I7ghgoGGqeTOwRG6muX4Mm0VsZ9iyMZx0+ML/J1qtpJOOubd1BJNB+vzQ==" saltValue="5QGizwq2a/2zbZB/mqNuIQ==" spinCount="100000" sheet="1" objects="1" scenarios="1"/>
  <mergeCells count="52">
    <mergeCell ref="A61:A62"/>
    <mergeCell ref="B61:L61"/>
    <mergeCell ref="A60:L60"/>
    <mergeCell ref="A53:J53"/>
    <mergeCell ref="A21:L21"/>
    <mergeCell ref="B22:L22"/>
    <mergeCell ref="L30:L31"/>
    <mergeCell ref="A56:L56"/>
    <mergeCell ref="A44:A45"/>
    <mergeCell ref="B44:L44"/>
    <mergeCell ref="I30:I31"/>
    <mergeCell ref="K30:K31"/>
    <mergeCell ref="C30:C31"/>
    <mergeCell ref="D30:D31"/>
    <mergeCell ref="E30:E31"/>
    <mergeCell ref="A22:A23"/>
    <mergeCell ref="A36:L36"/>
    <mergeCell ref="A43:L43"/>
    <mergeCell ref="A37:L37"/>
    <mergeCell ref="A29:A31"/>
    <mergeCell ref="B29:L29"/>
    <mergeCell ref="B30:B31"/>
    <mergeCell ref="A38:L38"/>
    <mergeCell ref="A39:L39"/>
    <mergeCell ref="A40:L40"/>
    <mergeCell ref="J30:J31"/>
    <mergeCell ref="F30:F31"/>
    <mergeCell ref="G30:G31"/>
    <mergeCell ref="H30:H31"/>
    <mergeCell ref="A58:L58"/>
    <mergeCell ref="A55:B55"/>
    <mergeCell ref="C54:D54"/>
    <mergeCell ref="E54:F54"/>
    <mergeCell ref="G54:H54"/>
    <mergeCell ref="I54:J54"/>
    <mergeCell ref="I55:J55"/>
    <mergeCell ref="G55:H55"/>
    <mergeCell ref="E55:F55"/>
    <mergeCell ref="C55:D55"/>
    <mergeCell ref="A57:L57"/>
    <mergeCell ref="A54:B54"/>
    <mergeCell ref="B2:K2"/>
    <mergeCell ref="B3:C3"/>
    <mergeCell ref="D3:E3"/>
    <mergeCell ref="F3:G3"/>
    <mergeCell ref="H3:I3"/>
    <mergeCell ref="J3:K3"/>
    <mergeCell ref="I7:I8"/>
    <mergeCell ref="K8:K9"/>
    <mergeCell ref="A14:A15"/>
    <mergeCell ref="B14:L14"/>
    <mergeCell ref="B13:L13"/>
  </mergeCells>
  <phoneticPr fontId="0" type="noConversion"/>
  <pageMargins left="0.97" right="0.78740157499999996" top="0.4" bottom="0.7" header="0.39" footer="0.4921259845"/>
  <pageSetup paperSize="9" orientation="landscape" horizontalDpi="4294967292" r:id="rId1"/>
  <headerFooter alignWithMargins="0">
    <oddFooter>&amp;Lsh - &amp;D&amp;C&amp;F&amp;RSeite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L60"/>
  <sheetViews>
    <sheetView tabSelected="1" zoomScaleNormal="100" zoomScaleSheetLayoutView="100" workbookViewId="0">
      <pane xSplit="7" ySplit="2" topLeftCell="I3" activePane="bottomRight" state="frozenSplit"/>
      <selection activeCell="H19" sqref="H19"/>
      <selection pane="topRight" activeCell="H19" sqref="H19"/>
      <selection pane="bottomLeft" activeCell="H19" sqref="H19"/>
      <selection pane="bottomRight" activeCell="K14" sqref="K14"/>
    </sheetView>
  </sheetViews>
  <sheetFormatPr baseColWidth="10" defaultColWidth="11.42578125" defaultRowHeight="15" customHeight="1" x14ac:dyDescent="0.2"/>
  <cols>
    <col min="1" max="1" width="11.42578125" style="7"/>
    <col min="2" max="2" width="17.140625" style="7" customWidth="1"/>
    <col min="3" max="3" width="12" style="7" customWidth="1"/>
    <col min="4" max="4" width="7.28515625" style="7" customWidth="1"/>
    <col min="5" max="5" width="22.140625" style="7" bestFit="1" customWidth="1"/>
    <col min="6" max="6" width="8.28515625" style="7" customWidth="1"/>
    <col min="7" max="7" width="15" style="7" customWidth="1"/>
    <col min="8" max="16384" width="11.42578125" style="7"/>
  </cols>
  <sheetData>
    <row r="1" spans="2:10" s="11" customFormat="1" ht="18" x14ac:dyDescent="0.25">
      <c r="B1" s="11" t="s">
        <v>166</v>
      </c>
    </row>
    <row r="2" spans="2:10" s="12" customFormat="1" ht="3.95" customHeight="1" x14ac:dyDescent="0.3"/>
    <row r="3" spans="2:10" s="13" customFormat="1" ht="12.75" customHeight="1" x14ac:dyDescent="0.2">
      <c r="B3" s="13" t="s">
        <v>120</v>
      </c>
    </row>
    <row r="4" spans="2:10" ht="15" customHeight="1" x14ac:dyDescent="0.2">
      <c r="B4" s="145" t="s">
        <v>102</v>
      </c>
      <c r="C4" s="145"/>
      <c r="D4" s="145"/>
      <c r="E4" s="145"/>
      <c r="F4" s="145"/>
      <c r="G4" s="13"/>
    </row>
    <row r="5" spans="2:10" ht="15" customHeight="1" x14ac:dyDescent="0.2">
      <c r="B5" s="145" t="s">
        <v>100</v>
      </c>
      <c r="C5" s="145"/>
      <c r="D5" s="145"/>
      <c r="E5" s="145"/>
      <c r="F5" s="145"/>
      <c r="G5" s="13"/>
    </row>
    <row r="6" spans="2:10" ht="15" customHeight="1" x14ac:dyDescent="0.2">
      <c r="B6" s="145" t="s">
        <v>119</v>
      </c>
      <c r="C6" s="145"/>
      <c r="D6" s="145"/>
      <c r="E6" s="145"/>
      <c r="F6" s="145"/>
      <c r="G6" s="13"/>
    </row>
    <row r="7" spans="2:10" ht="15" customHeight="1" x14ac:dyDescent="0.2">
      <c r="B7" s="145" t="s">
        <v>101</v>
      </c>
      <c r="C7" s="145"/>
      <c r="D7" s="145"/>
      <c r="E7" s="145"/>
      <c r="F7" s="145"/>
      <c r="G7" s="13"/>
    </row>
    <row r="8" spans="2:10" ht="15" customHeight="1" x14ac:dyDescent="0.2">
      <c r="B8" s="145" t="s">
        <v>164</v>
      </c>
      <c r="C8" s="145"/>
      <c r="D8" s="145"/>
      <c r="E8" s="145"/>
      <c r="F8" s="145"/>
      <c r="G8" s="13"/>
    </row>
    <row r="9" spans="2:10" ht="15" customHeight="1" x14ac:dyDescent="0.2">
      <c r="B9" s="145" t="s">
        <v>107</v>
      </c>
      <c r="C9" s="145"/>
      <c r="D9" s="145"/>
      <c r="E9" s="145"/>
      <c r="F9" s="145"/>
      <c r="G9" s="13"/>
    </row>
    <row r="10" spans="2:10" ht="15" customHeight="1" x14ac:dyDescent="0.2">
      <c r="B10" s="145" t="s">
        <v>163</v>
      </c>
      <c r="C10" s="145"/>
      <c r="D10" s="145"/>
      <c r="E10" s="145"/>
      <c r="F10" s="145"/>
      <c r="G10" s="13"/>
    </row>
    <row r="11" spans="2:10" s="12" customFormat="1" ht="3.95" customHeight="1" x14ac:dyDescent="0.3"/>
    <row r="12" spans="2:10" s="13" customFormat="1" ht="12.75" customHeight="1" x14ac:dyDescent="0.2">
      <c r="B12" s="13" t="s">
        <v>118</v>
      </c>
      <c r="H12" s="7"/>
      <c r="I12" s="7"/>
      <c r="J12" s="7"/>
    </row>
    <row r="13" spans="2:10" ht="15" customHeight="1" x14ac:dyDescent="0.2">
      <c r="B13" s="7" t="s">
        <v>42</v>
      </c>
      <c r="C13" s="4">
        <v>2</v>
      </c>
      <c r="E13" s="14" t="s">
        <v>96</v>
      </c>
      <c r="F13" s="56">
        <v>1</v>
      </c>
    </row>
    <row r="14" spans="2:10" ht="15" customHeight="1" x14ac:dyDescent="0.2">
      <c r="C14" s="4"/>
      <c r="E14" s="14"/>
      <c r="F14" s="14" t="s">
        <v>89</v>
      </c>
    </row>
    <row r="15" spans="2:10" s="12" customFormat="1" ht="3.95" customHeight="1" x14ac:dyDescent="0.3">
      <c r="C15" s="4"/>
      <c r="E15" s="88"/>
    </row>
    <row r="16" spans="2:10" s="13" customFormat="1" ht="12.75" customHeight="1" x14ac:dyDescent="0.2">
      <c r="B16" s="13" t="s">
        <v>106</v>
      </c>
      <c r="C16" s="4"/>
      <c r="E16" s="89"/>
    </row>
    <row r="17" spans="2:7" ht="15" customHeight="1" x14ac:dyDescent="0.2">
      <c r="B17" s="7" t="s">
        <v>44</v>
      </c>
      <c r="C17" s="4">
        <v>8</v>
      </c>
      <c r="D17" s="7" t="s">
        <v>57</v>
      </c>
      <c r="E17" s="90" t="str">
        <f>IF(C17&lt;=2,"nur als nicht tragende Wand","")</f>
        <v/>
      </c>
    </row>
    <row r="18" spans="2:7" ht="15" customHeight="1" x14ac:dyDescent="0.2">
      <c r="B18" s="7" t="s">
        <v>45</v>
      </c>
      <c r="C18" s="55">
        <v>1</v>
      </c>
      <c r="D18" s="7" t="s">
        <v>50</v>
      </c>
      <c r="E18" s="14" t="s">
        <v>46</v>
      </c>
      <c r="F18" s="55">
        <v>1</v>
      </c>
      <c r="G18" s="7" t="s">
        <v>50</v>
      </c>
    </row>
    <row r="19" spans="2:7" ht="3.95" customHeight="1" x14ac:dyDescent="0.2"/>
    <row r="20" spans="2:7" s="13" customFormat="1" ht="12.75" customHeight="1" x14ac:dyDescent="0.2">
      <c r="B20" s="13" t="s">
        <v>74</v>
      </c>
      <c r="E20" s="8"/>
    </row>
    <row r="21" spans="2:7" ht="15" customHeight="1" x14ac:dyDescent="0.2">
      <c r="B21" s="3">
        <v>1</v>
      </c>
      <c r="E21" s="9"/>
    </row>
    <row r="22" spans="2:7" ht="15" customHeight="1" x14ac:dyDescent="0.2">
      <c r="E22" s="10" t="str">
        <f>IF(OR(AND(B21=1,AND(C31&gt;=3,C31&lt;=9)),AND(B21=2,OR(C31&lt;3,C31&gt;=10)))," ","Steinart passt nicht zur Mauerwerksart")</f>
        <v xml:space="preserve"> </v>
      </c>
    </row>
    <row r="23" spans="2:7" ht="15" customHeight="1" x14ac:dyDescent="0.2">
      <c r="E23" s="9"/>
    </row>
    <row r="24" spans="2:7" ht="3.95" customHeight="1" x14ac:dyDescent="0.2">
      <c r="E24" s="9"/>
    </row>
    <row r="25" spans="2:7" ht="15" customHeight="1" x14ac:dyDescent="0.2">
      <c r="B25" s="2">
        <v>3</v>
      </c>
      <c r="E25" s="9"/>
    </row>
    <row r="26" spans="2:7" ht="15" customHeight="1" x14ac:dyDescent="0.2">
      <c r="E26" s="10" t="str">
        <f>IF(AND(B21=2,B25=2),"Dünnlagenputz nur bei Plansteinmauerwerk!","")</f>
        <v/>
      </c>
    </row>
    <row r="27" spans="2:7" ht="15" customHeight="1" x14ac:dyDescent="0.2">
      <c r="E27" s="9"/>
    </row>
    <row r="28" spans="2:7" ht="15" customHeight="1" x14ac:dyDescent="0.2">
      <c r="E28" s="9"/>
    </row>
    <row r="29" spans="2:7" ht="3.95" customHeight="1" x14ac:dyDescent="0.2">
      <c r="E29" s="10"/>
    </row>
    <row r="30" spans="2:7" s="13" customFormat="1" ht="12.75" customHeight="1" x14ac:dyDescent="0.2">
      <c r="B30" s="13" t="s">
        <v>69</v>
      </c>
      <c r="E30" s="10" t="str">
        <f>IF(C31=10,"Endsteine sind getrennt zu ermitteln!",IF(C31=8,"Verlegeplan beachten!"," "))</f>
        <v xml:space="preserve"> </v>
      </c>
    </row>
    <row r="31" spans="2:7" s="13" customFormat="1" ht="15.4" customHeight="1" x14ac:dyDescent="0.2">
      <c r="B31" s="7" t="s">
        <v>68</v>
      </c>
      <c r="C31" s="4">
        <v>9</v>
      </c>
      <c r="E31" s="14" t="s">
        <v>88</v>
      </c>
      <c r="F31" s="7" t="str">
        <f>INDEX(Definitionen!G4:G14,C31,1)</f>
        <v>KS-F</v>
      </c>
    </row>
    <row r="32" spans="2:7" ht="15.4" customHeight="1" x14ac:dyDescent="0.2">
      <c r="B32" s="7" t="s">
        <v>55</v>
      </c>
      <c r="C32" s="4">
        <v>3</v>
      </c>
      <c r="D32" s="7" t="s">
        <v>57</v>
      </c>
      <c r="E32" s="10" t="str">
        <f>IF(OR(AND(OR(C31&lt;=2,C31&gt;=10),C32=1),AND(AND(C31&gt;=3,C31&lt;=5),OR(C32=2,C32=4)),AND(C31=9,OR(C32=2,C32=3,C32=4)),AND(C32=4,C31=8),OR(AND(C32=3,C31=5),AND(C32=4,C31=5),AND(C32=5,C31=6),AND(C32=3,C31=7),AND(C32=4,C31=7)))," ","Steinlänge passt nicht zur Steinart")</f>
        <v xml:space="preserve"> </v>
      </c>
    </row>
    <row r="33" spans="2:12" ht="15" customHeight="1" x14ac:dyDescent="0.2">
      <c r="B33" s="7" t="s">
        <v>109</v>
      </c>
      <c r="C33" s="5">
        <f>INDEX(Definitionen!D4:D14,C17,1)</f>
        <v>240</v>
      </c>
      <c r="D33" s="7" t="s">
        <v>57</v>
      </c>
      <c r="E33" s="10" t="str">
        <f>IF(OR(AND(C31&lt;=2,OR(C17=3,C17=5,C17=8,C17=10)),AND(AND(C31&gt;=3,C31&lt;=4),OR(AND(C17&gt;=3,C17&lt;=6),C17=8,C17=10,C17=11)),AND(C31=9,OR(C17=3,C17=5,C17=8)),AND(C31=8,C17&lt;=2),AND(C31=5,OR(AND(C17&gt;=2,C17&lt;=6),C17=8,C17=10,C17=11)),AND(C31=6,C17&gt;=2),AND(C31=7,OR(AND(C17&gt;=3,C17&lt;=6),C17=8,C17=10,C17=11)),AND(C31&gt;=10,C17=3))," ","Steinbreite passt nicht zur Steinart")</f>
        <v xml:space="preserve"> </v>
      </c>
    </row>
    <row r="34" spans="2:12" ht="15.75" customHeight="1" x14ac:dyDescent="0.2">
      <c r="B34" s="7" t="s">
        <v>56</v>
      </c>
      <c r="C34" s="4">
        <v>5</v>
      </c>
      <c r="D34" s="7" t="s">
        <v>57</v>
      </c>
      <c r="E34" s="10" t="str">
        <f>IF(OR(AND(C34&gt;=6,AND(C31&gt;=5,C31&lt;=7)),AND(C34=5,OR(C31=3,C31=4,C31=9)),AND(C17=1,C34=5),AND(AND(C34&gt;=5,C34&lt;=7,C17=2),C31=8),AND(C34&lt;=3,OR(C31&lt;=2,C31=10,C31=11)),AND(C34=4,OR(C31=3,C31=4),OR(C17=8,C17=10,C17=11)))," ","Steinhöhe passt nicht zur Steinart")</f>
        <v xml:space="preserve"> </v>
      </c>
    </row>
    <row r="35" spans="2:12" ht="15.75" customHeight="1" x14ac:dyDescent="0.2">
      <c r="B35" s="7" t="s">
        <v>71</v>
      </c>
      <c r="C35" s="4">
        <v>3</v>
      </c>
      <c r="E35" s="10" t="str">
        <f>IF(OR(OR(AND(OR(C31=2,C31=4),C35=1)),AND(OR(C31=1,C31=3,C31&gt;=8),OR(C35=1,C35=3)),AND(AND(C31&gt;=5,C31&lt;=7),C35=3))," ","Regionale Liefermöglichkeit prüfen")</f>
        <v xml:space="preserve"> </v>
      </c>
    </row>
    <row r="36" spans="2:12" ht="15.75" customHeight="1" x14ac:dyDescent="0.2">
      <c r="B36" s="7" t="s">
        <v>70</v>
      </c>
      <c r="C36" s="4">
        <v>4</v>
      </c>
      <c r="E36" s="10" t="str">
        <f>IF(OR(AND(C31=8,C17=2,C34=5,C36&lt;=2),AND(C31=8,C17=1,C36&gt;=4,C36&lt;=5)),"",IF(OR(C31=2,C36=1,C36=3,C36=6),"Regionale Liefermöglichkeit prüfen",IF(OR(AND(OR(C31=2,C31=4),C36&lt;=3),AND(NOT(OR(C31=2,C31=4,AND(C31=8,C34=6))),C36&gt;=3))," ","Rohdichteklasse passt nicht zum gewählten Stein")))</f>
        <v xml:space="preserve"> </v>
      </c>
    </row>
    <row r="37" spans="2:12" ht="3.95" customHeight="1" x14ac:dyDescent="0.2">
      <c r="E37" s="10"/>
    </row>
    <row r="38" spans="2:12" s="13" customFormat="1" ht="15" customHeight="1" x14ac:dyDescent="0.2">
      <c r="B38" s="13" t="s">
        <v>169</v>
      </c>
      <c r="H38" s="7"/>
      <c r="I38" s="7"/>
      <c r="J38" s="7"/>
    </row>
    <row r="39" spans="2:12" s="15" customFormat="1" ht="15" customHeight="1" x14ac:dyDescent="0.2">
      <c r="B39" s="146" t="str">
        <f>CONCATENATE(IF(OR(C31=12,C31=11),"Kalksandstein DIN EN 771-2 in Verbindung mit DIN 20000-402 - ","Kalksandstein DIN EN 771-2 in Verbindung mit DIN 20000-402 - "),INDEX(Definitionen!G4:G15,C31,1)," ",INDEX(Definitionen!I4:I7,C35,1)," - ",INDEX(Definitionen!J4:J9,C36,1)," - ",INDEX(Definitionen!B4:B8,C32,1)," x ",INDEX(Definitionen!D4:D14,C17,1)," x ",INDEX(Definitionen!E4:E11,C34,1))</f>
        <v>Kalksandstein DIN EN 771-2 in Verbindung mit DIN 20000-402 - KS-F 20 - 1,8 - 373 x 240 x 248</v>
      </c>
      <c r="C39" s="146"/>
      <c r="D39" s="146"/>
      <c r="E39" s="146"/>
      <c r="F39" s="146"/>
      <c r="G39" s="146"/>
    </row>
    <row r="40" spans="2:12" ht="3.95" customHeight="1" x14ac:dyDescent="0.2">
      <c r="F40" s="13"/>
      <c r="G40" s="13"/>
    </row>
    <row r="41" spans="2:12" s="13" customFormat="1" ht="12.75" customHeight="1" x14ac:dyDescent="0.2">
      <c r="B41" s="13" t="s">
        <v>112</v>
      </c>
      <c r="H41" s="7"/>
      <c r="L41" s="7"/>
    </row>
    <row r="42" spans="2:12" ht="15" customHeight="1" x14ac:dyDescent="0.2">
      <c r="B42" s="7" t="s">
        <v>98</v>
      </c>
      <c r="C42" s="7">
        <f>(F18-C48*C47/100)*100</f>
        <v>0</v>
      </c>
      <c r="D42" s="7" t="s">
        <v>105</v>
      </c>
      <c r="E42" s="7" t="str">
        <f>IF(C42&lt;=3,"(Ausgleichsmörtel)","(Ausgleichssteine inkl. Normalmörtel, MG III)")</f>
        <v>(Ausgleichsmörtel)</v>
      </c>
    </row>
    <row r="43" spans="2:12" s="16" customFormat="1" ht="3.95" customHeight="1" x14ac:dyDescent="0.2"/>
    <row r="44" spans="2:12" s="13" customFormat="1" ht="12.75" customHeight="1" x14ac:dyDescent="0.2">
      <c r="B44" s="13" t="s">
        <v>94</v>
      </c>
      <c r="H44" s="7"/>
      <c r="I44" s="7"/>
      <c r="J44" s="7"/>
    </row>
    <row r="45" spans="2:12" ht="15" customHeight="1" x14ac:dyDescent="0.2">
      <c r="B45" s="7" t="s">
        <v>47</v>
      </c>
      <c r="C45" s="17">
        <f>C18*F46</f>
        <v>1</v>
      </c>
      <c r="D45" s="7" t="s">
        <v>48</v>
      </c>
      <c r="E45" s="14" t="s">
        <v>95</v>
      </c>
      <c r="F45" s="18">
        <f>INDEX(Definitionen!A4:A14,C17,1)*C45/100</f>
        <v>0.24</v>
      </c>
      <c r="G45" s="7" t="s">
        <v>49</v>
      </c>
      <c r="J45" s="13"/>
    </row>
    <row r="46" spans="2:12" ht="15" customHeight="1" x14ac:dyDescent="0.2">
      <c r="B46" s="7" t="s">
        <v>113</v>
      </c>
      <c r="F46" s="18">
        <f>F18-C42/100</f>
        <v>1</v>
      </c>
      <c r="G46" s="7" t="s">
        <v>50</v>
      </c>
      <c r="J46" s="13"/>
    </row>
    <row r="47" spans="2:12" ht="15" customHeight="1" x14ac:dyDescent="0.2">
      <c r="B47" s="7" t="s">
        <v>115</v>
      </c>
      <c r="C47" s="19">
        <f>(100*INDEX(Definitionen!E4:F11,C34,2))</f>
        <v>25</v>
      </c>
      <c r="D47" s="7" t="s">
        <v>105</v>
      </c>
      <c r="F47" s="17"/>
      <c r="J47" s="13"/>
    </row>
    <row r="48" spans="2:12" ht="15" customHeight="1" x14ac:dyDescent="0.2">
      <c r="B48" s="7" t="s">
        <v>90</v>
      </c>
      <c r="C48" s="7">
        <f>ROUNDDOWN(F18/(C47/100),0)</f>
        <v>4</v>
      </c>
      <c r="D48" s="7" t="s">
        <v>97</v>
      </c>
      <c r="E48" s="7">
        <f>ROUNDUP(C18/INDEX(Definitionen!B4:C8,C32,2),0)</f>
        <v>3</v>
      </c>
      <c r="F48" s="7" t="s">
        <v>114</v>
      </c>
      <c r="H48" s="18"/>
    </row>
    <row r="49" spans="1:12" s="16" customFormat="1" ht="15" customHeight="1" x14ac:dyDescent="0.2">
      <c r="B49" s="16" t="s">
        <v>121</v>
      </c>
      <c r="E49" s="57">
        <f>C48*E48</f>
        <v>12</v>
      </c>
      <c r="F49" s="16" t="s">
        <v>93</v>
      </c>
    </row>
    <row r="50" spans="1:12" s="16" customFormat="1" ht="15" customHeight="1" x14ac:dyDescent="0.2">
      <c r="B50" s="16" t="s">
        <v>116</v>
      </c>
      <c r="C50" s="4">
        <v>1</v>
      </c>
    </row>
    <row r="51" spans="1:12" s="15" customFormat="1" ht="15" customHeight="1" x14ac:dyDescent="0.2">
      <c r="B51" s="15" t="s">
        <v>117</v>
      </c>
      <c r="E51" s="86">
        <f>(1+INDEX(Definitionen!M4:M13,C50,1))*E49</f>
        <v>12.600000000000001</v>
      </c>
      <c r="F51" s="87" t="s">
        <v>93</v>
      </c>
    </row>
    <row r="52" spans="1:12" ht="3.95" customHeight="1" x14ac:dyDescent="0.2">
      <c r="B52" s="15"/>
      <c r="C52" s="15"/>
      <c r="D52" s="15"/>
    </row>
    <row r="53" spans="1:12" s="13" customFormat="1" ht="12.75" customHeight="1" x14ac:dyDescent="0.2">
      <c r="B53" s="13" t="s">
        <v>8</v>
      </c>
      <c r="H53" s="7"/>
      <c r="L53" s="7"/>
    </row>
    <row r="54" spans="1:12" s="16" customFormat="1" ht="15" customHeight="1" x14ac:dyDescent="0.2">
      <c r="B54" s="16" t="s">
        <v>103</v>
      </c>
      <c r="C54" s="16" t="str">
        <f>IF(B21=1,"Dünnbettmörtel","Normalmörtel")</f>
        <v>Dünnbettmörtel</v>
      </c>
      <c r="E54" s="14" t="s">
        <v>104</v>
      </c>
      <c r="F54" s="7" t="str">
        <f>IF(AND(C31&gt;=3,C31&lt;=8),"unvermörtelt","vermörtelt")</f>
        <v>vermörtelt</v>
      </c>
    </row>
    <row r="55" spans="1:12" ht="15" customHeight="1" x14ac:dyDescent="0.2">
      <c r="B55" s="16" t="s">
        <v>123</v>
      </c>
      <c r="C55" s="16"/>
      <c r="D55" s="16"/>
      <c r="E55" s="20">
        <f>IF(C31&gt;=10,ROUND(INDEX(Mörtelbedarf!B16:L18,C34,C17),1)*C45,
IF(9=C31,ROUND(INDEX(Mörtelbedarf!B63:L69,C34,C17),1)*C45,
IF(2&gt;=C31,ROUND(INDEX(Mörtelbedarf!B16:L18,C34,C17),1)*C45,
IF(8&gt;=C31&gt;=3,ROUND(INDEX(Mörtelbedarf!B46:L52,C34,C17),1)*C45,
))))</f>
        <v>5</v>
      </c>
      <c r="F55" s="16" t="str">
        <f>IF(B21=1,"kg Trockenmasse",IF(B21=2,"Liter Frischmörtel",""))</f>
        <v>kg Trockenmasse</v>
      </c>
    </row>
    <row r="56" spans="1:12" ht="15" customHeight="1" x14ac:dyDescent="0.2">
      <c r="B56" s="7" t="s">
        <v>111</v>
      </c>
      <c r="C56" s="4">
        <v>1</v>
      </c>
    </row>
    <row r="57" spans="1:12" ht="25.5" customHeight="1" x14ac:dyDescent="0.2">
      <c r="B57" s="143" t="s">
        <v>162</v>
      </c>
      <c r="C57" s="144"/>
      <c r="D57" s="144"/>
      <c r="E57" s="144"/>
      <c r="F57" s="144"/>
      <c r="G57" s="144"/>
    </row>
    <row r="58" spans="1:12" ht="7.15" customHeight="1" x14ac:dyDescent="0.2">
      <c r="B58" s="15"/>
      <c r="C58" s="15"/>
      <c r="D58" s="15"/>
    </row>
    <row r="59" spans="1:12" s="15" customFormat="1" ht="12.75" x14ac:dyDescent="0.2">
      <c r="A59" s="7"/>
      <c r="B59" s="15" t="s">
        <v>122</v>
      </c>
      <c r="E59" s="110">
        <f>(1+INDEX(Definitionen!M4:M13,C56,1))*E55</f>
        <v>5.25</v>
      </c>
      <c r="F59" s="87" t="str">
        <f>F55</f>
        <v>kg Trockenmasse</v>
      </c>
      <c r="G59" s="87"/>
    </row>
    <row r="60" spans="1:12" ht="15" customHeight="1" x14ac:dyDescent="0.2">
      <c r="A60" s="15"/>
      <c r="G60" s="91"/>
    </row>
  </sheetData>
  <sheetProtection algorithmName="SHA-512" hashValue="CbR11LRzD2qMTlu7I7FUaLrkX7vSSPMGRD+B6tdmt5u1zHvpTCDbvlRVLyPtzp+bWA/77yJeKJQ7rhLZGIcijQ==" saltValue="SC2ZWheCzwQ2KSHS/dCrlA==" spinCount="100000" sheet="1" objects="1" scenarios="1"/>
  <mergeCells count="9">
    <mergeCell ref="B57:G57"/>
    <mergeCell ref="B4:F4"/>
    <mergeCell ref="B9:F9"/>
    <mergeCell ref="B10:F10"/>
    <mergeCell ref="B5:F5"/>
    <mergeCell ref="B6:F6"/>
    <mergeCell ref="B7:F7"/>
    <mergeCell ref="B8:F8"/>
    <mergeCell ref="B39:G39"/>
  </mergeCells>
  <phoneticPr fontId="0" type="noConversion"/>
  <pageMargins left="0.78740157480314965" right="0.59055118110236227" top="0.59055118110236227" bottom="0.59055118110236227" header="0.51181102362204722" footer="0.35433070866141736"/>
  <pageSetup paperSize="9" orientation="portrait" r:id="rId1"/>
  <headerFooter alignWithMargins="0">
    <oddFooter>&amp;L(c) Bundesverband Kalksandsteinindustrie e.V, Hannover, 2019&amp;Rwww.kalksandstein.de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Drop Down 4">
              <controlPr defaultSize="0" autoLine="0" autoPict="0">
                <anchor moveWithCells="1">
                  <from>
                    <xdr:col>2</xdr:col>
                    <xdr:colOff>0</xdr:colOff>
                    <xdr:row>31</xdr:row>
                    <xdr:rowOff>28575</xdr:rowOff>
                  </from>
                  <to>
                    <xdr:col>2</xdr:col>
                    <xdr:colOff>981075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2</xdr:col>
                    <xdr:colOff>981075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Drop Down 7">
              <controlPr defaultSize="0" autoLine="0" autoPict="0">
                <anchor moveWithCells="1">
                  <from>
                    <xdr:col>2</xdr:col>
                    <xdr:colOff>0</xdr:colOff>
                    <xdr:row>30</xdr:row>
                    <xdr:rowOff>0</xdr:rowOff>
                  </from>
                  <to>
                    <xdr:col>4</xdr:col>
                    <xdr:colOff>57150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Drop Down 8">
              <controlPr defaultSize="0" autoLine="0" autoPict="0">
                <anchor moveWithCells="1">
                  <from>
                    <xdr:col>2</xdr:col>
                    <xdr:colOff>0</xdr:colOff>
                    <xdr:row>34</xdr:row>
                    <xdr:rowOff>19050</xdr:rowOff>
                  </from>
                  <to>
                    <xdr:col>2</xdr:col>
                    <xdr:colOff>971550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Drop Down 9">
              <controlPr defaultSize="0" autoLine="0" autoPict="0">
                <anchor moveWithCells="1">
                  <from>
                    <xdr:col>2</xdr:col>
                    <xdr:colOff>0</xdr:colOff>
                    <xdr:row>35</xdr:row>
                    <xdr:rowOff>19050</xdr:rowOff>
                  </from>
                  <to>
                    <xdr:col>2</xdr:col>
                    <xdr:colOff>981075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Group Box 10">
              <controlPr defaultSize="0" autoFill="0" autoPict="0">
                <anchor moveWithCells="1">
                  <from>
                    <xdr:col>1</xdr:col>
                    <xdr:colOff>28575</xdr:colOff>
                    <xdr:row>20</xdr:row>
                    <xdr:rowOff>9525</xdr:rowOff>
                  </from>
                  <to>
                    <xdr:col>3</xdr:col>
                    <xdr:colOff>133350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Option Button 11">
              <controlPr locked="0" defaultSize="0" autoFill="0" autoLine="0" autoPict="0">
                <anchor moveWithCells="1">
                  <from>
                    <xdr:col>1</xdr:col>
                    <xdr:colOff>57150</xdr:colOff>
                    <xdr:row>20</xdr:row>
                    <xdr:rowOff>95250</xdr:rowOff>
                  </from>
                  <to>
                    <xdr:col>1</xdr:col>
                    <xdr:colOff>952500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Option Button 12">
              <controlPr defaultSize="0" autoFill="0" autoLine="0" autoPict="0">
                <anchor moveWithCells="1">
                  <from>
                    <xdr:col>1</xdr:col>
                    <xdr:colOff>57150</xdr:colOff>
                    <xdr:row>21</xdr:row>
                    <xdr:rowOff>123825</xdr:rowOff>
                  </from>
                  <to>
                    <xdr:col>1</xdr:col>
                    <xdr:colOff>962025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Group Box 18">
              <controlPr defaultSize="0" autoFill="0" autoPict="0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3</xdr:col>
                    <xdr:colOff>161925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Option Button 19">
              <controlPr defaultSize="0" autoFill="0" autoLine="0" autoPict="0">
                <anchor moveWithCells="1">
                  <from>
                    <xdr:col>1</xdr:col>
                    <xdr:colOff>57150</xdr:colOff>
                    <xdr:row>24</xdr:row>
                    <xdr:rowOff>85725</xdr:rowOff>
                  </from>
                  <to>
                    <xdr:col>2</xdr:col>
                    <xdr:colOff>933450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Option Button 21">
              <controlPr defaultSize="0" autoFill="0" autoLine="0" autoPict="0">
                <anchor moveWithCells="1">
                  <from>
                    <xdr:col>1</xdr:col>
                    <xdr:colOff>57150</xdr:colOff>
                    <xdr:row>25</xdr:row>
                    <xdr:rowOff>85725</xdr:rowOff>
                  </from>
                  <to>
                    <xdr:col>2</xdr:col>
                    <xdr:colOff>933450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Option Button 22">
              <controlPr defaultSize="0" autoFill="0" autoLine="0" autoPict="0">
                <anchor moveWithCells="1">
                  <from>
                    <xdr:col>1</xdr:col>
                    <xdr:colOff>57150</xdr:colOff>
                    <xdr:row>26</xdr:row>
                    <xdr:rowOff>95250</xdr:rowOff>
                  </from>
                  <to>
                    <xdr:col>2</xdr:col>
                    <xdr:colOff>933450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Drop Down 23">
              <controlPr defaultSize="0" autoLine="0" autoPict="0">
                <anchor moveWithCells="1">
                  <from>
                    <xdr:col>2</xdr:col>
                    <xdr:colOff>0</xdr:colOff>
                    <xdr:row>13</xdr:row>
                    <xdr:rowOff>28575</xdr:rowOff>
                  </from>
                  <to>
                    <xdr:col>3</xdr:col>
                    <xdr:colOff>428625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Drop Down 27">
              <controlPr defaultSize="0" autoLine="0" autoPict="0">
                <anchor mov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3</xdr:col>
                    <xdr:colOff>28575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Drop Down 28">
              <controlPr defaultSize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3</xdr:col>
                    <xdr:colOff>428625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Drop Down 36">
              <controlPr defaultSize="0" autoLine="0" autoPict="0">
                <anchor moveWithCells="1">
                  <from>
                    <xdr:col>2</xdr:col>
                    <xdr:colOff>0</xdr:colOff>
                    <xdr:row>55</xdr:row>
                    <xdr:rowOff>0</xdr:rowOff>
                  </from>
                  <to>
                    <xdr:col>3</xdr:col>
                    <xdr:colOff>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0" name="Drop Down 37">
              <controlPr defaultSize="0" autoLine="0" autoPict="0">
                <anchor moveWithCells="1">
                  <from>
                    <xdr:col>2</xdr:col>
                    <xdr:colOff>0</xdr:colOff>
                    <xdr:row>49</xdr:row>
                    <xdr:rowOff>9525</xdr:rowOff>
                  </from>
                  <to>
                    <xdr:col>2</xdr:col>
                    <xdr:colOff>981075</xdr:colOff>
                    <xdr:row>50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B1:M143"/>
  <sheetViews>
    <sheetView showGridLines="0" showRowColHeaders="0" zoomScaleNormal="100" zoomScaleSheetLayoutView="75" workbookViewId="0">
      <pane ySplit="1" topLeftCell="A23" activePane="bottomLeft" state="frozenSplit"/>
      <selection activeCell="H19" sqref="H19"/>
      <selection pane="bottomLeft" activeCell="H19" sqref="H19"/>
    </sheetView>
  </sheetViews>
  <sheetFormatPr baseColWidth="10" defaultColWidth="11.42578125" defaultRowHeight="15" customHeight="1" x14ac:dyDescent="0.2"/>
  <cols>
    <col min="1" max="1" width="11.42578125" style="7"/>
    <col min="2" max="2" width="4.42578125" style="7" customWidth="1"/>
    <col min="3" max="3" width="11.5703125" style="7" customWidth="1"/>
    <col min="4" max="4" width="18.85546875" style="7" customWidth="1"/>
    <col min="5" max="5" width="13.28515625" style="7" bestFit="1" customWidth="1"/>
    <col min="6" max="6" width="41.7109375" style="16" customWidth="1"/>
    <col min="7" max="7" width="2.5703125" style="7" customWidth="1"/>
    <col min="8" max="16384" width="11.42578125" style="7"/>
  </cols>
  <sheetData>
    <row r="1" spans="2:6" s="11" customFormat="1" ht="18" x14ac:dyDescent="0.25">
      <c r="B1" s="150" t="s">
        <v>168</v>
      </c>
      <c r="C1" s="150"/>
      <c r="D1" s="150"/>
      <c r="E1" s="150"/>
      <c r="F1" s="150"/>
    </row>
    <row r="2" spans="2:6" s="12" customFormat="1" ht="5.0999999999999996" customHeight="1" x14ac:dyDescent="0.3"/>
    <row r="3" spans="2:6" s="12" customFormat="1" ht="15" customHeight="1" x14ac:dyDescent="0.3"/>
    <row r="4" spans="2:6" s="13" customFormat="1" ht="15" customHeight="1" x14ac:dyDescent="0.2">
      <c r="B4" s="13" t="s">
        <v>124</v>
      </c>
    </row>
    <row r="5" spans="2:6" s="13" customFormat="1" ht="39" customHeight="1" x14ac:dyDescent="0.2">
      <c r="B5" s="147" t="s">
        <v>165</v>
      </c>
      <c r="C5" s="147"/>
      <c r="D5" s="147"/>
      <c r="E5" s="147"/>
      <c r="F5" s="147"/>
    </row>
    <row r="6" spans="2:6" s="12" customFormat="1" ht="20.25" x14ac:dyDescent="0.3"/>
    <row r="7" spans="2:6" s="13" customFormat="1" ht="12.95" customHeight="1" x14ac:dyDescent="0.2">
      <c r="B7" s="13" t="s">
        <v>125</v>
      </c>
    </row>
    <row r="8" spans="2:6" s="13" customFormat="1" ht="12.95" customHeight="1" x14ac:dyDescent="0.2">
      <c r="E8" s="6"/>
      <c r="F8" s="59" t="str">
        <f>IF(B9=2,"KS, KS L, KS Vb, KS Vm","KS Vb und KS Vm")</f>
        <v>KS, KS L, KS Vb, KS Vm</v>
      </c>
    </row>
    <row r="9" spans="2:6" s="60" customFormat="1" ht="12.95" customHeight="1" x14ac:dyDescent="0.2">
      <c r="B9" s="61">
        <v>2</v>
      </c>
      <c r="E9" s="6"/>
      <c r="F9" s="13" t="str">
        <f>IF(B9=2,"KS -R P, KS L-R P, KS BP, KS F","")</f>
        <v>KS -R P, KS L-R P, KS BP, KS F</v>
      </c>
    </row>
    <row r="10" spans="2:6" s="13" customFormat="1" ht="12.95" customHeight="1" x14ac:dyDescent="0.2">
      <c r="E10" s="6"/>
      <c r="F10" s="59" t="str">
        <f>IF(B9=2,"KS XL-RE, KS XL-PE, KS XL-E","")</f>
        <v>KS XL-RE, KS XL-PE, KS XL-E</v>
      </c>
    </row>
    <row r="11" spans="2:6" s="12" customFormat="1" ht="20.25" x14ac:dyDescent="0.3"/>
    <row r="12" spans="2:6" s="13" customFormat="1" ht="12.95" customHeight="1" x14ac:dyDescent="0.2">
      <c r="B12" s="13" t="s">
        <v>126</v>
      </c>
      <c r="E12" s="6"/>
      <c r="F12" s="62"/>
    </row>
    <row r="13" spans="2:6" s="13" customFormat="1" ht="12.95" customHeight="1" x14ac:dyDescent="0.2">
      <c r="B13" s="60"/>
      <c r="E13" s="6"/>
      <c r="F13" s="59" t="str">
        <f>IF(B14=1,"KS, KS L, KS Vb, KS Vm,","KS XL-RE, KS XL-PE, KS XL-E")</f>
        <v>KS XL-RE, KS XL-PE, KS XL-E</v>
      </c>
    </row>
    <row r="14" spans="2:6" s="60" customFormat="1" ht="12.95" customHeight="1" x14ac:dyDescent="0.2">
      <c r="B14" s="61">
        <v>2</v>
      </c>
      <c r="E14" s="6"/>
      <c r="F14" s="63" t="str">
        <f>IF(B14=1,"KS -R P, KS L-R P; KS BP und KS F","")</f>
        <v/>
      </c>
    </row>
    <row r="15" spans="2:6" s="13" customFormat="1" ht="12.95" customHeight="1" x14ac:dyDescent="0.2">
      <c r="B15" s="60"/>
      <c r="E15" s="6"/>
      <c r="F15" s="63"/>
    </row>
    <row r="16" spans="2:6" s="12" customFormat="1" ht="20.25" x14ac:dyDescent="0.3"/>
    <row r="17" spans="2:6" s="13" customFormat="1" ht="12.95" customHeight="1" x14ac:dyDescent="0.2">
      <c r="B17" s="13" t="s">
        <v>127</v>
      </c>
      <c r="E17" s="6"/>
      <c r="F17" s="62"/>
    </row>
    <row r="18" spans="2:6" s="13" customFormat="1" ht="12.95" customHeight="1" x14ac:dyDescent="0.2">
      <c r="E18" s="6"/>
      <c r="F18" s="59" t="str">
        <f>IF(B19=1,"KS, KS L, KS Vb, KS Vm,","KS-R P, KS L-R P, KS BP, KS F,")</f>
        <v>KS-R P, KS L-R P, KS BP, KS F,</v>
      </c>
    </row>
    <row r="19" spans="2:6" s="60" customFormat="1" ht="12.95" customHeight="1" x14ac:dyDescent="0.2">
      <c r="B19" s="61">
        <v>2</v>
      </c>
      <c r="E19" s="6"/>
      <c r="F19" s="63" t="str">
        <f>IF(B19=1,"","KS XL-RE, KS XL-PE, KS XL-E")</f>
        <v>KS XL-RE, KS XL-PE, KS XL-E</v>
      </c>
    </row>
    <row r="20" spans="2:6" s="13" customFormat="1" ht="12.95" customHeight="1" x14ac:dyDescent="0.2">
      <c r="E20" s="6"/>
      <c r="F20" s="63"/>
    </row>
    <row r="21" spans="2:6" s="12" customFormat="1" ht="20.25" x14ac:dyDescent="0.3"/>
    <row r="22" spans="2:6" s="13" customFormat="1" ht="12.95" customHeight="1" x14ac:dyDescent="0.2">
      <c r="B22" s="13" t="s">
        <v>128</v>
      </c>
      <c r="E22" s="6"/>
      <c r="F22" s="62"/>
    </row>
    <row r="23" spans="2:6" s="13" customFormat="1" ht="12.95" customHeight="1" x14ac:dyDescent="0.2">
      <c r="E23" s="6"/>
      <c r="F23" s="59" t="str">
        <f>IF(OR(B25=1,B25=4),"KS, KS L, KS Vb, KS Vm,",IF(B25=2,"KS-R P, KS L-R P, KS BP, KS F,","KS F, KS Vb und KS Vm"))</f>
        <v>KS, KS L, KS Vb, KS Vm,</v>
      </c>
    </row>
    <row r="24" spans="2:6" s="13" customFormat="1" ht="12.95" customHeight="1" x14ac:dyDescent="0.2">
      <c r="E24" s="6"/>
      <c r="F24" s="63" t="str">
        <f>IF(OR(B25=1,B25=4),"KS -R P, KS L-R P, KS BP, KS F,",IF(B25=2,"KS XL-RE, KS XL-PE, KS XL-E",""))</f>
        <v>KS -R P, KS L-R P, KS BP, KS F,</v>
      </c>
    </row>
    <row r="25" spans="2:6" s="60" customFormat="1" ht="12.95" customHeight="1" x14ac:dyDescent="0.2">
      <c r="B25" s="61">
        <v>1</v>
      </c>
      <c r="E25" s="6"/>
      <c r="F25" s="63" t="str">
        <f>IF(OR(B25=1,B25=4),"KS XL-RE, KS XL-PE, KS XL-E",IF(B25=2,"",""))</f>
        <v>KS XL-RE, KS XL-PE, KS XL-E</v>
      </c>
    </row>
    <row r="26" spans="2:6" s="13" customFormat="1" ht="12.95" customHeight="1" x14ac:dyDescent="0.2">
      <c r="E26" s="6"/>
      <c r="F26" s="63"/>
    </row>
    <row r="27" spans="2:6" s="13" customFormat="1" ht="12.95" customHeight="1" x14ac:dyDescent="0.2">
      <c r="E27" s="6"/>
      <c r="F27" s="63"/>
    </row>
    <row r="28" spans="2:6" s="12" customFormat="1" ht="20.25" x14ac:dyDescent="0.3"/>
    <row r="29" spans="2:6" s="13" customFormat="1" ht="12.95" customHeight="1" x14ac:dyDescent="0.2">
      <c r="B29" s="13" t="s">
        <v>129</v>
      </c>
      <c r="F29" s="62"/>
    </row>
    <row r="30" spans="2:6" ht="12.95" customHeight="1" x14ac:dyDescent="0.2">
      <c r="F30" s="59" t="str">
        <f>IF(B31=1,"KS, KS L, KS Vb und KS Vm","KS -R P, KS L-R P, KS BP, KS F,")</f>
        <v>KS -R P, KS L-R P, KS BP, KS F,</v>
      </c>
    </row>
    <row r="31" spans="2:6" ht="12.95" customHeight="1" x14ac:dyDescent="0.2">
      <c r="B31" s="2">
        <v>2</v>
      </c>
      <c r="C31" s="64"/>
      <c r="F31" s="59" t="str">
        <f>IF(B31=1,"","KS XL-RE, KS XL-PE, KS XL-E")</f>
        <v>KS XL-RE, KS XL-PE, KS XL-E</v>
      </c>
    </row>
    <row r="32" spans="2:6" ht="12.95" customHeight="1" x14ac:dyDescent="0.2">
      <c r="B32" s="64"/>
      <c r="C32" s="64"/>
      <c r="F32" s="65"/>
    </row>
    <row r="33" spans="2:7" s="12" customFormat="1" ht="20.25" x14ac:dyDescent="0.3"/>
    <row r="34" spans="2:7" s="13" customFormat="1" ht="12.95" customHeight="1" x14ac:dyDescent="0.2">
      <c r="B34" s="13" t="s">
        <v>130</v>
      </c>
    </row>
    <row r="35" spans="2:7" s="12" customFormat="1" ht="20.25" x14ac:dyDescent="0.3"/>
    <row r="36" spans="2:7" ht="12.95" customHeight="1" x14ac:dyDescent="0.2">
      <c r="B36" s="66" t="s">
        <v>51</v>
      </c>
      <c r="C36" s="67"/>
      <c r="D36" s="13" t="s">
        <v>131</v>
      </c>
      <c r="F36" s="7"/>
      <c r="G36" s="5"/>
    </row>
    <row r="37" spans="2:7" s="68" customFormat="1" ht="12.95" customHeight="1" x14ac:dyDescent="0.2">
      <c r="B37" s="69" t="s">
        <v>78</v>
      </c>
      <c r="D37" s="69" t="s">
        <v>58</v>
      </c>
      <c r="E37" s="70" t="str">
        <f>IF(AND(B9=2,B14=1,B19=1,B25&lt;&gt;2,B25&lt;&gt;3,B31=1),"zulässig","nicht zulässig")</f>
        <v>nicht zulässig</v>
      </c>
      <c r="F37" s="71"/>
    </row>
    <row r="38" spans="2:7" s="68" customFormat="1" ht="12.95" customHeight="1" x14ac:dyDescent="0.2">
      <c r="B38" s="69" t="s">
        <v>79</v>
      </c>
      <c r="D38" s="69" t="s">
        <v>59</v>
      </c>
      <c r="E38" s="70" t="str">
        <f>IF(AND(B9=2,B14=1,B19=1,B25&lt;&gt;2,B25&lt;&gt;3,B31=1),"zulässig","nicht zulässig")</f>
        <v>nicht zulässig</v>
      </c>
    </row>
    <row r="39" spans="2:7" s="68" customFormat="1" ht="12.95" customHeight="1" x14ac:dyDescent="0.2">
      <c r="B39" s="69" t="s">
        <v>81</v>
      </c>
      <c r="D39" s="94" t="s">
        <v>197</v>
      </c>
      <c r="E39" s="70" t="str">
        <f>IF(AND(B9=2,OR(B14=1,B14=2),B19=2,B25&lt;&gt;3,B31=2),"zulässig","nicht zulässig")</f>
        <v>zulässig</v>
      </c>
    </row>
    <row r="40" spans="2:7" s="70" customFormat="1" ht="12.95" customHeight="1" x14ac:dyDescent="0.2">
      <c r="B40" s="69" t="s">
        <v>80</v>
      </c>
      <c r="D40" s="69" t="s">
        <v>62</v>
      </c>
      <c r="E40" s="70" t="str">
        <f>IF(AND(B9=2,OR(B14=1,B14=2),B19=2,B25&lt;&gt;3,B31=2),"zulässig","nicht zulässig")</f>
        <v>zulässig</v>
      </c>
    </row>
    <row r="41" spans="2:7" s="68" customFormat="1" ht="12.95" customHeight="1" x14ac:dyDescent="0.2">
      <c r="B41" s="69" t="s">
        <v>82</v>
      </c>
      <c r="D41" s="69" t="s">
        <v>63</v>
      </c>
      <c r="E41" s="70" t="str">
        <f>IF(AND(B9=2,B14=2,B19=2,B25&lt;&gt;3,B31=2),"zulässig","nicht zulässig")</f>
        <v>zulässig</v>
      </c>
    </row>
    <row r="42" spans="2:7" s="68" customFormat="1" ht="12.95" customHeight="1" x14ac:dyDescent="0.2">
      <c r="B42" s="69" t="s">
        <v>83</v>
      </c>
      <c r="D42" s="69" t="s">
        <v>64</v>
      </c>
      <c r="E42" s="70" t="str">
        <f>IF(AND(B9=2,B14=2,B19=2,B25&lt;&gt;3,B31=2),"zulässig","nicht zulässig")</f>
        <v>zulässig</v>
      </c>
    </row>
    <row r="43" spans="2:7" s="68" customFormat="1" ht="12.95" customHeight="1" x14ac:dyDescent="0.2">
      <c r="B43" s="94" t="s">
        <v>172</v>
      </c>
      <c r="D43" s="94" t="s">
        <v>171</v>
      </c>
      <c r="E43" s="70" t="str">
        <f>IF(AND(B10=2,B15=2,B20=2,B26&lt;&gt;3,B32=2),"zulässig","nicht zulässig")</f>
        <v>nicht zulässig</v>
      </c>
    </row>
    <row r="44" spans="2:7" s="68" customFormat="1" ht="12.95" customHeight="1" x14ac:dyDescent="0.2">
      <c r="B44" s="69" t="s">
        <v>84</v>
      </c>
      <c r="D44" s="94" t="s">
        <v>198</v>
      </c>
      <c r="E44" s="70" t="str">
        <f>IF(AND(B9=2,B14=1,B19=2,B25&lt;&gt;3,B31=2),"zulässig","nicht zulässig")</f>
        <v>nicht zulässig</v>
      </c>
    </row>
    <row r="45" spans="2:7" s="68" customFormat="1" ht="12.95" customHeight="1" x14ac:dyDescent="0.2">
      <c r="B45" s="69" t="s">
        <v>85</v>
      </c>
      <c r="D45" s="69" t="s">
        <v>132</v>
      </c>
      <c r="E45" s="70" t="str">
        <f>IF(AND(B9=2,B14=1,B19=2,B31=2),"zulässig","nicht zulässig")</f>
        <v>nicht zulässig</v>
      </c>
    </row>
    <row r="46" spans="2:7" s="68" customFormat="1" ht="12.95" customHeight="1" x14ac:dyDescent="0.2">
      <c r="B46" s="69" t="s">
        <v>86</v>
      </c>
      <c r="D46" s="69" t="s">
        <v>65</v>
      </c>
      <c r="E46" s="70" t="str">
        <f>IF(AND(B14=1,B19=1,B25&lt;&gt;2,B31=1),"zulässig","nicht zulässig")</f>
        <v>nicht zulässig</v>
      </c>
    </row>
    <row r="47" spans="2:7" s="68" customFormat="1" ht="12.95" customHeight="1" x14ac:dyDescent="0.2">
      <c r="B47" s="69" t="s">
        <v>87</v>
      </c>
      <c r="D47" s="69" t="s">
        <v>66</v>
      </c>
      <c r="E47" s="70" t="str">
        <f>IF(AND(B14=1,B19=1,B25&lt;&gt;2,B31=1),"zulässig","nicht zulässig")</f>
        <v>nicht zulässig</v>
      </c>
    </row>
    <row r="48" spans="2:7" s="68" customFormat="1" ht="12.95" customHeight="1" x14ac:dyDescent="0.2">
      <c r="B48" s="69"/>
      <c r="D48" s="69"/>
      <c r="E48" s="70"/>
    </row>
    <row r="49" spans="2:13" ht="12.75" x14ac:dyDescent="0.2">
      <c r="B49" s="148" t="s">
        <v>161</v>
      </c>
      <c r="C49" s="149"/>
      <c r="D49" s="149"/>
      <c r="E49" s="149"/>
      <c r="F49" s="149"/>
      <c r="G49" s="74"/>
      <c r="H49" s="74"/>
      <c r="I49" s="74"/>
      <c r="J49" s="74"/>
      <c r="K49" s="74"/>
      <c r="L49" s="74"/>
      <c r="M49" s="74"/>
    </row>
    <row r="50" spans="2:13" ht="12.75" x14ac:dyDescent="0.2">
      <c r="B50" s="72"/>
      <c r="C50" s="73"/>
      <c r="D50" s="73"/>
      <c r="E50" s="73"/>
      <c r="F50" s="73"/>
      <c r="G50" s="74"/>
      <c r="H50" s="74"/>
      <c r="I50" s="74"/>
      <c r="J50" s="74"/>
      <c r="K50" s="74"/>
      <c r="L50" s="74"/>
      <c r="M50" s="74"/>
    </row>
    <row r="51" spans="2:13" ht="12.75" x14ac:dyDescent="0.2">
      <c r="G51" s="74"/>
      <c r="H51" s="74"/>
      <c r="I51" s="74"/>
      <c r="J51" s="74"/>
      <c r="K51" s="74"/>
    </row>
    <row r="52" spans="2:13" ht="12.75" x14ac:dyDescent="0.2">
      <c r="G52" s="74"/>
      <c r="H52" s="74"/>
      <c r="I52" s="74"/>
      <c r="J52" s="74"/>
      <c r="K52" s="74"/>
    </row>
    <row r="53" spans="2:13" s="76" customFormat="1" ht="14.25" x14ac:dyDescent="0.2">
      <c r="G53" s="77"/>
      <c r="H53" s="77"/>
      <c r="I53" s="77"/>
      <c r="J53" s="77"/>
      <c r="K53" s="77"/>
    </row>
    <row r="54" spans="2:13" ht="12.75" x14ac:dyDescent="0.2">
      <c r="G54" s="74"/>
      <c r="H54" s="74"/>
      <c r="I54" s="74"/>
      <c r="J54" s="74"/>
      <c r="K54" s="74"/>
    </row>
    <row r="55" spans="2:13" ht="12.75" x14ac:dyDescent="0.2">
      <c r="G55" s="74"/>
      <c r="H55" s="74"/>
      <c r="I55" s="74"/>
      <c r="J55" s="74"/>
      <c r="K55" s="74"/>
    </row>
    <row r="56" spans="2:13" ht="12.75" x14ac:dyDescent="0.2">
      <c r="G56" s="74"/>
      <c r="H56" s="74"/>
      <c r="I56" s="74"/>
      <c r="J56" s="74"/>
      <c r="K56" s="74"/>
    </row>
    <row r="57" spans="2:13" ht="12.75" x14ac:dyDescent="0.2">
      <c r="G57" s="74"/>
      <c r="H57" s="74"/>
      <c r="I57" s="74"/>
      <c r="J57" s="74"/>
      <c r="K57" s="74"/>
    </row>
    <row r="58" spans="2:13" ht="12.75" x14ac:dyDescent="0.2">
      <c r="G58" s="74"/>
      <c r="H58" s="74"/>
      <c r="I58" s="74"/>
      <c r="J58" s="74"/>
      <c r="K58" s="74"/>
    </row>
    <row r="59" spans="2:13" ht="12.75" x14ac:dyDescent="0.2">
      <c r="G59" s="74"/>
      <c r="H59" s="74"/>
      <c r="I59" s="74"/>
      <c r="J59" s="74"/>
      <c r="K59" s="74"/>
    </row>
    <row r="60" spans="2:13" ht="12.75" x14ac:dyDescent="0.2">
      <c r="G60" s="74"/>
      <c r="H60" s="74"/>
      <c r="I60" s="74"/>
      <c r="J60" s="74"/>
      <c r="K60" s="74"/>
    </row>
    <row r="61" spans="2:13" s="76" customFormat="1" ht="14.25" x14ac:dyDescent="0.2">
      <c r="G61" s="77"/>
      <c r="H61" s="77"/>
      <c r="I61" s="77"/>
      <c r="J61" s="77"/>
      <c r="K61" s="77"/>
    </row>
    <row r="62" spans="2:13" ht="12.75" x14ac:dyDescent="0.2">
      <c r="G62" s="74"/>
      <c r="H62" s="74"/>
      <c r="I62" s="74"/>
      <c r="J62" s="74"/>
      <c r="K62" s="74"/>
    </row>
    <row r="63" spans="2:13" ht="12.75" x14ac:dyDescent="0.2">
      <c r="G63" s="74"/>
      <c r="H63" s="74"/>
      <c r="I63" s="74"/>
      <c r="J63" s="74"/>
      <c r="K63" s="74"/>
    </row>
    <row r="64" spans="2:13" ht="12.75" x14ac:dyDescent="0.2">
      <c r="G64" s="74"/>
      <c r="H64" s="74"/>
      <c r="I64" s="74"/>
      <c r="J64" s="74"/>
      <c r="K64" s="74"/>
    </row>
    <row r="65" spans="2:13" ht="12.75" x14ac:dyDescent="0.2">
      <c r="G65" s="74"/>
      <c r="H65" s="74"/>
      <c r="I65" s="74"/>
      <c r="J65" s="74"/>
      <c r="K65" s="74"/>
    </row>
    <row r="66" spans="2:13" s="76" customFormat="1" ht="14.25" x14ac:dyDescent="0.2">
      <c r="G66" s="77"/>
      <c r="H66" s="77"/>
      <c r="I66" s="77"/>
      <c r="J66" s="77"/>
      <c r="K66" s="77"/>
    </row>
    <row r="67" spans="2:13" ht="12.75" x14ac:dyDescent="0.2">
      <c r="G67" s="74"/>
      <c r="H67" s="74"/>
      <c r="I67" s="74"/>
      <c r="J67" s="74"/>
      <c r="K67" s="74"/>
    </row>
    <row r="68" spans="2:13" ht="12.75" x14ac:dyDescent="0.2">
      <c r="G68" s="74"/>
      <c r="H68" s="74"/>
      <c r="I68" s="74"/>
      <c r="J68" s="74"/>
      <c r="K68" s="74"/>
    </row>
    <row r="69" spans="2:13" ht="12.75" x14ac:dyDescent="0.2">
      <c r="G69" s="74"/>
      <c r="H69" s="74"/>
      <c r="I69" s="74"/>
      <c r="J69" s="74"/>
      <c r="K69" s="74"/>
    </row>
    <row r="70" spans="2:13" ht="12.75" x14ac:dyDescent="0.2">
      <c r="G70" s="74"/>
      <c r="H70" s="74"/>
      <c r="I70" s="74"/>
      <c r="J70" s="74"/>
      <c r="K70" s="74"/>
    </row>
    <row r="71" spans="2:13" ht="15" customHeight="1" x14ac:dyDescent="0.2">
      <c r="B71" s="72"/>
      <c r="C71" s="72"/>
      <c r="D71" s="72"/>
      <c r="E71" s="58"/>
      <c r="F71" s="74"/>
      <c r="G71" s="74"/>
      <c r="H71" s="74"/>
      <c r="I71" s="74"/>
      <c r="J71" s="74"/>
      <c r="K71" s="74"/>
      <c r="L71" s="74"/>
      <c r="M71" s="74"/>
    </row>
    <row r="72" spans="2:13" ht="15" customHeight="1" x14ac:dyDescent="0.2">
      <c r="B72" s="72"/>
      <c r="C72" s="72"/>
      <c r="D72" s="72"/>
      <c r="E72" s="58"/>
      <c r="F72" s="74"/>
      <c r="G72" s="74"/>
      <c r="H72" s="74"/>
      <c r="I72" s="74"/>
      <c r="J72" s="74"/>
      <c r="K72" s="74"/>
      <c r="L72" s="74"/>
      <c r="M72" s="74"/>
    </row>
    <row r="73" spans="2:13" ht="15" customHeight="1" x14ac:dyDescent="0.2">
      <c r="B73" s="72"/>
      <c r="C73" s="72"/>
      <c r="D73" s="72"/>
      <c r="E73" s="58"/>
      <c r="F73" s="74"/>
      <c r="G73" s="74"/>
      <c r="H73" s="74"/>
      <c r="I73" s="74"/>
      <c r="J73" s="74"/>
      <c r="K73" s="74"/>
      <c r="L73" s="74"/>
      <c r="M73" s="74"/>
    </row>
    <row r="74" spans="2:13" ht="15" customHeight="1" x14ac:dyDescent="0.2">
      <c r="B74" s="72"/>
      <c r="C74" s="72"/>
      <c r="D74" s="72"/>
      <c r="E74" s="58"/>
      <c r="F74" s="74"/>
      <c r="G74" s="74"/>
      <c r="H74" s="74"/>
      <c r="I74" s="74"/>
      <c r="J74" s="74"/>
      <c r="K74" s="74"/>
      <c r="L74" s="74"/>
      <c r="M74" s="74"/>
    </row>
    <row r="75" spans="2:13" ht="15" customHeight="1" x14ac:dyDescent="0.2">
      <c r="B75" s="72"/>
      <c r="C75" s="72"/>
      <c r="D75" s="72"/>
      <c r="E75" s="58"/>
      <c r="F75" s="74"/>
      <c r="G75" s="74"/>
      <c r="H75" s="74"/>
      <c r="I75" s="74"/>
      <c r="J75" s="74"/>
      <c r="K75" s="74"/>
      <c r="L75" s="74"/>
      <c r="M75" s="74"/>
    </row>
    <row r="76" spans="2:13" ht="15" customHeight="1" x14ac:dyDescent="0.2">
      <c r="B76" s="82"/>
      <c r="C76" s="82"/>
      <c r="D76" s="82"/>
      <c r="E76" s="58"/>
      <c r="F76" s="74"/>
      <c r="G76" s="74"/>
      <c r="H76" s="74"/>
      <c r="I76" s="74"/>
      <c r="J76" s="74"/>
      <c r="K76" s="74"/>
      <c r="L76" s="74"/>
      <c r="M76" s="74"/>
    </row>
    <row r="77" spans="2:13" ht="15" customHeight="1" x14ac:dyDescent="0.2">
      <c r="B77" s="72"/>
      <c r="C77" s="82"/>
      <c r="D77" s="82"/>
      <c r="E77" s="58"/>
      <c r="F77" s="74"/>
      <c r="G77" s="74"/>
      <c r="H77" s="74"/>
      <c r="I77" s="74"/>
      <c r="J77" s="74"/>
      <c r="K77" s="74"/>
      <c r="L77" s="74"/>
      <c r="M77" s="74"/>
    </row>
    <row r="78" spans="2:13" ht="15" customHeight="1" x14ac:dyDescent="0.2">
      <c r="B78" s="72"/>
      <c r="C78" s="72"/>
      <c r="D78" s="72"/>
      <c r="E78" s="58"/>
      <c r="F78" s="74"/>
      <c r="G78" s="74"/>
      <c r="H78" s="74"/>
      <c r="I78" s="74"/>
      <c r="J78" s="74"/>
      <c r="K78" s="74"/>
      <c r="L78" s="74"/>
      <c r="M78" s="74"/>
    </row>
    <row r="79" spans="2:13" ht="24" customHeight="1" x14ac:dyDescent="0.2">
      <c r="B79" s="72"/>
      <c r="C79" s="72"/>
      <c r="D79" s="72"/>
      <c r="E79" s="58"/>
      <c r="F79" s="74"/>
      <c r="G79" s="74"/>
      <c r="H79" s="74"/>
      <c r="I79" s="74"/>
      <c r="J79" s="74"/>
      <c r="K79" s="74"/>
      <c r="L79" s="74"/>
      <c r="M79" s="74"/>
    </row>
    <row r="80" spans="2:13" ht="15" customHeight="1" x14ac:dyDescent="0.2">
      <c r="B80" s="72"/>
      <c r="C80" s="72"/>
      <c r="D80" s="72"/>
      <c r="E80" s="58"/>
      <c r="F80" s="74"/>
      <c r="G80" s="74"/>
      <c r="H80" s="74"/>
      <c r="I80" s="74"/>
      <c r="J80" s="74"/>
      <c r="K80" s="74"/>
      <c r="L80" s="74"/>
      <c r="M80" s="74"/>
    </row>
    <row r="81" spans="2:13" ht="15" customHeight="1" x14ac:dyDescent="0.2">
      <c r="B81" s="72"/>
      <c r="C81" s="72"/>
      <c r="D81" s="72"/>
      <c r="E81" s="58"/>
      <c r="F81" s="74"/>
      <c r="G81" s="74"/>
      <c r="H81" s="74"/>
      <c r="I81" s="74"/>
      <c r="J81" s="74"/>
      <c r="K81" s="74"/>
      <c r="L81" s="74"/>
      <c r="M81" s="74"/>
    </row>
    <row r="82" spans="2:13" ht="15" customHeight="1" x14ac:dyDescent="0.2">
      <c r="B82" s="72"/>
      <c r="C82" s="72"/>
      <c r="D82" s="72"/>
      <c r="E82" s="58"/>
      <c r="F82" s="74"/>
      <c r="G82" s="74"/>
      <c r="H82" s="74"/>
      <c r="I82" s="74"/>
      <c r="J82" s="74"/>
      <c r="K82" s="74"/>
      <c r="L82" s="74"/>
      <c r="M82" s="74"/>
    </row>
    <row r="83" spans="2:13" ht="15" customHeight="1" x14ac:dyDescent="0.2">
      <c r="B83" s="72"/>
      <c r="C83" s="72"/>
      <c r="D83" s="72"/>
      <c r="E83" s="58"/>
      <c r="F83" s="74"/>
      <c r="G83" s="74"/>
      <c r="H83" s="74"/>
      <c r="I83" s="74"/>
      <c r="J83" s="74"/>
      <c r="K83" s="74"/>
      <c r="L83" s="74"/>
      <c r="M83" s="74"/>
    </row>
    <row r="84" spans="2:13" ht="15" customHeight="1" x14ac:dyDescent="0.2">
      <c r="B84" s="72"/>
      <c r="C84" s="72"/>
      <c r="D84" s="72"/>
      <c r="E84" s="58"/>
      <c r="F84" s="74"/>
      <c r="G84" s="74"/>
      <c r="H84" s="74"/>
      <c r="I84" s="74"/>
      <c r="J84" s="74"/>
      <c r="K84" s="74"/>
      <c r="L84" s="74"/>
      <c r="M84" s="74"/>
    </row>
    <row r="85" spans="2:13" ht="15" customHeight="1" x14ac:dyDescent="0.2">
      <c r="B85" s="72"/>
      <c r="C85" s="72"/>
      <c r="D85" s="72"/>
      <c r="E85" s="58"/>
      <c r="F85" s="74"/>
      <c r="G85" s="74"/>
      <c r="H85" s="74"/>
      <c r="I85" s="74"/>
      <c r="J85" s="74"/>
      <c r="K85" s="74"/>
      <c r="L85" s="74"/>
      <c r="M85" s="74"/>
    </row>
    <row r="86" spans="2:13" ht="15" customHeight="1" x14ac:dyDescent="0.2">
      <c r="B86" s="82"/>
      <c r="C86" s="82"/>
      <c r="D86" s="82"/>
      <c r="E86" s="58"/>
      <c r="F86" s="74"/>
      <c r="G86" s="74"/>
      <c r="H86" s="74"/>
      <c r="I86" s="74"/>
      <c r="J86" s="74"/>
      <c r="K86" s="74"/>
      <c r="L86" s="74"/>
      <c r="M86" s="74"/>
    </row>
    <row r="87" spans="2:13" ht="15" customHeight="1" x14ac:dyDescent="0.2">
      <c r="B87" s="72"/>
      <c r="C87" s="82"/>
      <c r="D87" s="82"/>
      <c r="E87" s="58"/>
      <c r="F87" s="74"/>
      <c r="G87" s="74"/>
      <c r="H87" s="74"/>
      <c r="I87" s="74"/>
      <c r="J87" s="74"/>
      <c r="K87" s="74"/>
      <c r="L87" s="74"/>
      <c r="M87" s="74"/>
    </row>
    <row r="88" spans="2:13" ht="24" customHeight="1" x14ac:dyDescent="0.2">
      <c r="B88" s="72"/>
      <c r="C88" s="72"/>
      <c r="D88" s="72"/>
      <c r="E88" s="58"/>
      <c r="F88" s="74"/>
      <c r="G88" s="74"/>
      <c r="H88" s="74"/>
      <c r="I88" s="74"/>
      <c r="J88" s="74"/>
      <c r="K88" s="74"/>
      <c r="L88" s="74"/>
      <c r="M88" s="74"/>
    </row>
    <row r="89" spans="2:13" ht="24" customHeight="1" x14ac:dyDescent="0.2">
      <c r="B89" s="72"/>
      <c r="C89" s="72"/>
      <c r="D89" s="72"/>
      <c r="E89" s="58"/>
      <c r="F89" s="74"/>
      <c r="G89" s="74"/>
      <c r="H89" s="74"/>
      <c r="I89" s="74"/>
      <c r="J89" s="74"/>
      <c r="K89" s="74"/>
      <c r="L89" s="74"/>
      <c r="M89" s="74"/>
    </row>
    <row r="90" spans="2:13" ht="15" customHeight="1" x14ac:dyDescent="0.2">
      <c r="B90" s="72"/>
      <c r="C90" s="82"/>
      <c r="D90" s="82"/>
      <c r="E90" s="58"/>
      <c r="F90" s="74"/>
      <c r="G90" s="74"/>
      <c r="H90" s="74"/>
      <c r="I90" s="74"/>
      <c r="J90" s="74"/>
      <c r="K90" s="74"/>
      <c r="L90" s="74"/>
      <c r="M90" s="74"/>
    </row>
    <row r="91" spans="2:13" ht="15" customHeight="1" x14ac:dyDescent="0.2">
      <c r="B91" s="72"/>
      <c r="C91" s="82"/>
      <c r="D91" s="82"/>
      <c r="E91" s="58"/>
      <c r="F91" s="74"/>
      <c r="G91" s="74"/>
      <c r="H91" s="74"/>
      <c r="I91" s="74"/>
      <c r="J91" s="74"/>
      <c r="K91" s="74"/>
      <c r="L91" s="74"/>
      <c r="M91" s="74"/>
    </row>
    <row r="92" spans="2:13" ht="15" customHeight="1" x14ac:dyDescent="0.2">
      <c r="B92" s="72"/>
      <c r="C92" s="82"/>
      <c r="D92" s="82"/>
      <c r="E92" s="58"/>
      <c r="F92" s="74"/>
      <c r="G92" s="74"/>
      <c r="H92" s="74"/>
      <c r="I92" s="74"/>
      <c r="J92" s="74"/>
      <c r="K92" s="74"/>
      <c r="L92" s="74"/>
      <c r="M92" s="74"/>
    </row>
    <row r="93" spans="2:13" ht="15" customHeight="1" x14ac:dyDescent="0.2">
      <c r="B93" s="72"/>
      <c r="C93" s="82"/>
      <c r="D93" s="82"/>
      <c r="E93" s="58"/>
      <c r="F93" s="74"/>
      <c r="G93" s="74"/>
      <c r="H93" s="74"/>
      <c r="I93" s="74"/>
      <c r="J93" s="74"/>
      <c r="K93" s="74"/>
      <c r="L93" s="74"/>
      <c r="M93" s="74"/>
    </row>
    <row r="94" spans="2:13" ht="15" customHeight="1" x14ac:dyDescent="0.2">
      <c r="B94" s="72"/>
      <c r="C94" s="82"/>
      <c r="D94" s="82"/>
      <c r="E94" s="58"/>
      <c r="F94" s="74"/>
      <c r="G94" s="74"/>
      <c r="H94" s="74"/>
      <c r="I94" s="74"/>
      <c r="J94" s="74"/>
      <c r="K94" s="74"/>
      <c r="L94" s="74"/>
      <c r="M94" s="74"/>
    </row>
    <row r="95" spans="2:13" ht="15" customHeight="1" x14ac:dyDescent="0.2">
      <c r="B95" s="72"/>
      <c r="C95" s="82"/>
      <c r="D95" s="82"/>
      <c r="E95" s="58"/>
      <c r="F95" s="74"/>
      <c r="G95" s="74"/>
      <c r="H95" s="74"/>
      <c r="I95" s="74"/>
      <c r="J95" s="74"/>
      <c r="K95" s="74"/>
      <c r="L95" s="74"/>
      <c r="M95" s="74"/>
    </row>
    <row r="96" spans="2:13" ht="15" customHeight="1" x14ac:dyDescent="0.2">
      <c r="B96" s="58"/>
      <c r="C96" s="58"/>
      <c r="D96" s="58"/>
      <c r="E96" s="58"/>
      <c r="F96" s="58"/>
      <c r="G96" s="74"/>
      <c r="H96" s="74"/>
      <c r="I96" s="74"/>
      <c r="J96" s="74"/>
      <c r="K96" s="74"/>
      <c r="L96" s="74"/>
      <c r="M96" s="74"/>
    </row>
    <row r="97" spans="2:13" ht="15" customHeight="1" x14ac:dyDescent="0.2">
      <c r="B97" s="58"/>
      <c r="C97" s="83"/>
      <c r="D97" s="83"/>
      <c r="E97" s="83"/>
      <c r="F97" s="58"/>
      <c r="G97" s="74"/>
      <c r="H97" s="74"/>
      <c r="I97" s="74"/>
      <c r="J97" s="74"/>
      <c r="K97" s="74"/>
      <c r="L97" s="74"/>
      <c r="M97" s="74"/>
    </row>
    <row r="98" spans="2:13" ht="15" customHeight="1" x14ac:dyDescent="0.2">
      <c r="B98" s="58"/>
      <c r="C98" s="58"/>
      <c r="D98" s="58"/>
      <c r="E98" s="58"/>
      <c r="F98" s="58"/>
      <c r="G98" s="74"/>
      <c r="H98" s="74"/>
      <c r="I98" s="74"/>
      <c r="J98" s="74"/>
      <c r="K98" s="74"/>
      <c r="L98" s="74"/>
      <c r="M98" s="74"/>
    </row>
    <row r="99" spans="2:13" ht="15" customHeight="1" x14ac:dyDescent="0.2">
      <c r="B99" s="58"/>
      <c r="C99" s="58"/>
      <c r="D99" s="58"/>
      <c r="E99" s="74"/>
      <c r="F99" s="74"/>
      <c r="G99" s="74"/>
      <c r="H99" s="74"/>
      <c r="I99" s="74"/>
      <c r="J99" s="74"/>
      <c r="K99" s="74"/>
      <c r="L99" s="74"/>
      <c r="M99" s="74"/>
    </row>
    <row r="100" spans="2:13" ht="15" customHeight="1" x14ac:dyDescent="0.2">
      <c r="B100" s="58"/>
      <c r="C100" s="58"/>
      <c r="D100" s="58"/>
      <c r="E100" s="74"/>
      <c r="F100" s="74"/>
      <c r="G100" s="74"/>
      <c r="H100" s="74"/>
      <c r="I100" s="74"/>
      <c r="J100" s="74"/>
      <c r="K100" s="74"/>
      <c r="L100" s="74"/>
      <c r="M100" s="74"/>
    </row>
    <row r="101" spans="2:13" ht="15" customHeight="1" x14ac:dyDescent="0.2">
      <c r="B101" s="72"/>
      <c r="C101" s="82"/>
      <c r="D101" s="82"/>
      <c r="E101" s="74"/>
      <c r="F101" s="74"/>
      <c r="G101" s="74"/>
      <c r="H101" s="74"/>
      <c r="I101" s="74"/>
      <c r="J101" s="74"/>
      <c r="K101" s="74"/>
      <c r="L101" s="74"/>
      <c r="M101" s="74"/>
    </row>
    <row r="102" spans="2:13" ht="36" customHeight="1" x14ac:dyDescent="0.2">
      <c r="B102" s="72"/>
      <c r="C102" s="72"/>
      <c r="D102" s="72"/>
      <c r="E102" s="74"/>
      <c r="F102" s="74"/>
      <c r="G102" s="74"/>
      <c r="H102" s="74"/>
      <c r="I102" s="74"/>
      <c r="J102" s="74"/>
      <c r="K102" s="74"/>
      <c r="L102" s="74"/>
      <c r="M102" s="74"/>
    </row>
    <row r="103" spans="2:13" ht="15" customHeight="1" x14ac:dyDescent="0.2">
      <c r="B103" s="72"/>
      <c r="C103" s="72"/>
      <c r="D103" s="84"/>
      <c r="E103" s="74"/>
      <c r="F103" s="74"/>
      <c r="G103" s="74"/>
      <c r="H103" s="74"/>
      <c r="I103" s="74"/>
      <c r="J103" s="74"/>
      <c r="K103" s="74"/>
      <c r="L103" s="74"/>
      <c r="M103" s="74"/>
    </row>
    <row r="104" spans="2:13" ht="15" customHeight="1" x14ac:dyDescent="0.2">
      <c r="B104" s="82"/>
      <c r="C104" s="82"/>
      <c r="D104" s="84"/>
      <c r="E104" s="74"/>
      <c r="F104" s="74"/>
      <c r="G104" s="74"/>
      <c r="H104" s="74"/>
      <c r="I104" s="74"/>
      <c r="J104" s="74"/>
      <c r="K104" s="74"/>
      <c r="L104" s="74"/>
      <c r="M104" s="74"/>
    </row>
    <row r="105" spans="2:13" ht="15" customHeight="1" x14ac:dyDescent="0.2">
      <c r="B105" s="82"/>
      <c r="C105" s="72"/>
      <c r="D105" s="84"/>
      <c r="E105" s="74"/>
      <c r="F105" s="74"/>
      <c r="G105" s="74"/>
      <c r="H105" s="74"/>
      <c r="I105" s="74"/>
      <c r="J105" s="74"/>
      <c r="K105" s="74"/>
      <c r="L105" s="74"/>
      <c r="M105" s="74"/>
    </row>
    <row r="106" spans="2:13" ht="15" customHeight="1" x14ac:dyDescent="0.2">
      <c r="B106" s="82"/>
      <c r="C106" s="82"/>
      <c r="D106" s="82"/>
      <c r="E106" s="74"/>
      <c r="F106" s="74"/>
      <c r="G106" s="74"/>
      <c r="H106" s="74"/>
      <c r="I106" s="74"/>
      <c r="J106" s="74"/>
      <c r="K106" s="74"/>
      <c r="L106" s="74"/>
      <c r="M106" s="74"/>
    </row>
    <row r="107" spans="2:13" ht="15" customHeight="1" x14ac:dyDescent="0.2">
      <c r="B107" s="82"/>
      <c r="C107" s="82"/>
      <c r="D107" s="82"/>
      <c r="E107" s="74"/>
      <c r="F107" s="74"/>
      <c r="G107" s="74"/>
      <c r="H107" s="74"/>
      <c r="I107" s="74"/>
      <c r="J107" s="74"/>
      <c r="K107" s="74"/>
      <c r="L107" s="74"/>
      <c r="M107" s="74"/>
    </row>
    <row r="108" spans="2:13" ht="15" customHeight="1" x14ac:dyDescent="0.2">
      <c r="B108" s="72"/>
      <c r="C108" s="82"/>
      <c r="D108" s="82"/>
      <c r="E108" s="74"/>
      <c r="F108" s="74"/>
      <c r="G108" s="74"/>
      <c r="H108" s="74"/>
      <c r="I108" s="74"/>
      <c r="J108" s="74"/>
      <c r="K108" s="74"/>
      <c r="L108" s="74"/>
      <c r="M108" s="74"/>
    </row>
    <row r="109" spans="2:13" ht="15" customHeight="1" x14ac:dyDescent="0.2">
      <c r="B109" s="72"/>
      <c r="C109" s="82"/>
      <c r="D109" s="82"/>
      <c r="E109" s="74"/>
      <c r="F109" s="74"/>
      <c r="G109" s="74"/>
      <c r="H109" s="74"/>
      <c r="I109" s="74"/>
      <c r="J109" s="74"/>
      <c r="K109" s="74"/>
      <c r="L109" s="74"/>
      <c r="M109" s="74"/>
    </row>
    <row r="110" spans="2:13" ht="15" customHeight="1" x14ac:dyDescent="0.2">
      <c r="B110" s="72"/>
      <c r="C110" s="82"/>
      <c r="D110" s="82"/>
      <c r="E110" s="74"/>
      <c r="F110" s="74"/>
      <c r="G110" s="74"/>
      <c r="H110" s="74"/>
      <c r="I110" s="74"/>
      <c r="J110" s="74"/>
      <c r="K110" s="74"/>
      <c r="L110" s="74"/>
      <c r="M110" s="74"/>
    </row>
    <row r="111" spans="2:13" ht="15" customHeight="1" x14ac:dyDescent="0.2">
      <c r="B111" s="82"/>
      <c r="C111" s="82"/>
      <c r="D111" s="82"/>
      <c r="E111" s="74"/>
      <c r="F111" s="74"/>
      <c r="G111" s="74"/>
      <c r="H111" s="74"/>
      <c r="I111" s="74"/>
      <c r="J111" s="74"/>
      <c r="K111" s="74"/>
      <c r="L111" s="74"/>
      <c r="M111" s="74"/>
    </row>
    <row r="112" spans="2:13" ht="15" customHeight="1" x14ac:dyDescent="0.2">
      <c r="B112" s="82"/>
      <c r="C112" s="82"/>
      <c r="D112" s="82"/>
      <c r="E112" s="74"/>
      <c r="F112" s="74"/>
      <c r="G112" s="74"/>
      <c r="H112" s="74"/>
      <c r="I112" s="74"/>
      <c r="J112" s="74"/>
      <c r="K112" s="74"/>
      <c r="L112" s="74"/>
      <c r="M112" s="74"/>
    </row>
    <row r="113" spans="2:13" ht="15" customHeight="1" x14ac:dyDescent="0.2">
      <c r="B113" s="82"/>
      <c r="C113" s="82"/>
      <c r="D113" s="82"/>
      <c r="E113" s="74"/>
      <c r="F113" s="74"/>
      <c r="G113" s="74"/>
      <c r="H113" s="74"/>
      <c r="I113" s="74"/>
      <c r="J113" s="74"/>
      <c r="K113" s="74"/>
      <c r="L113" s="74"/>
      <c r="M113" s="74"/>
    </row>
    <row r="114" spans="2:13" ht="15" customHeight="1" x14ac:dyDescent="0.2">
      <c r="B114" s="82"/>
      <c r="C114" s="82"/>
      <c r="D114" s="82"/>
      <c r="E114" s="74"/>
      <c r="F114" s="74"/>
      <c r="G114" s="74"/>
      <c r="H114" s="74"/>
      <c r="I114" s="74"/>
      <c r="J114" s="74"/>
      <c r="K114" s="74"/>
      <c r="L114" s="74"/>
      <c r="M114" s="74"/>
    </row>
    <row r="115" spans="2:13" ht="15" customHeight="1" x14ac:dyDescent="0.2">
      <c r="B115" s="82"/>
      <c r="C115" s="82"/>
      <c r="D115" s="82"/>
      <c r="E115" s="74"/>
      <c r="F115" s="74"/>
      <c r="G115" s="74"/>
      <c r="H115" s="74"/>
      <c r="I115" s="74"/>
      <c r="J115" s="74"/>
      <c r="K115" s="74"/>
      <c r="L115" s="74"/>
      <c r="M115" s="74"/>
    </row>
    <row r="116" spans="2:13" ht="15" customHeight="1" x14ac:dyDescent="0.2">
      <c r="B116" s="82"/>
      <c r="C116" s="82"/>
      <c r="D116" s="82"/>
      <c r="E116" s="74"/>
      <c r="F116" s="74"/>
      <c r="G116" s="74"/>
      <c r="H116" s="74"/>
      <c r="I116" s="74"/>
      <c r="J116" s="74"/>
      <c r="K116" s="74"/>
      <c r="L116" s="74"/>
      <c r="M116" s="74"/>
    </row>
    <row r="117" spans="2:13" ht="15" customHeight="1" x14ac:dyDescent="0.2">
      <c r="B117" s="72"/>
      <c r="C117" s="82"/>
      <c r="D117" s="82"/>
      <c r="E117" s="74"/>
      <c r="F117" s="74"/>
      <c r="G117" s="74"/>
      <c r="H117" s="74"/>
      <c r="I117" s="74"/>
      <c r="J117" s="74"/>
      <c r="K117" s="74"/>
      <c r="L117" s="74"/>
      <c r="M117" s="74"/>
    </row>
    <row r="118" spans="2:13" ht="15" customHeight="1" x14ac:dyDescent="0.2">
      <c r="B118" s="82"/>
      <c r="C118" s="82"/>
      <c r="D118" s="82"/>
      <c r="E118" s="74"/>
      <c r="F118" s="74"/>
      <c r="G118" s="74"/>
      <c r="H118" s="74"/>
      <c r="I118" s="74"/>
      <c r="J118" s="74"/>
      <c r="K118" s="74"/>
      <c r="L118" s="74"/>
      <c r="M118" s="74"/>
    </row>
    <row r="119" spans="2:13" ht="15" customHeight="1" x14ac:dyDescent="0.2">
      <c r="B119" s="82"/>
      <c r="C119" s="82"/>
      <c r="D119" s="82"/>
      <c r="E119" s="74"/>
      <c r="F119" s="74"/>
      <c r="G119" s="74"/>
      <c r="H119" s="74"/>
      <c r="I119" s="74"/>
      <c r="J119" s="74"/>
      <c r="K119" s="74"/>
      <c r="L119" s="74"/>
      <c r="M119" s="74"/>
    </row>
    <row r="120" spans="2:13" ht="15" customHeight="1" x14ac:dyDescent="0.2">
      <c r="B120" s="82"/>
      <c r="C120" s="82"/>
      <c r="D120" s="82"/>
      <c r="E120" s="74"/>
      <c r="F120" s="74"/>
      <c r="G120" s="74"/>
      <c r="H120" s="74"/>
      <c r="I120" s="74"/>
      <c r="J120" s="74"/>
      <c r="K120" s="74"/>
      <c r="L120" s="74"/>
      <c r="M120" s="74"/>
    </row>
    <row r="121" spans="2:13" ht="15" customHeight="1" x14ac:dyDescent="0.2">
      <c r="B121" s="82"/>
      <c r="C121" s="82"/>
      <c r="D121" s="82"/>
      <c r="E121" s="74"/>
      <c r="F121" s="74"/>
      <c r="G121" s="74"/>
      <c r="H121" s="74"/>
      <c r="I121" s="74"/>
      <c r="J121" s="74"/>
      <c r="K121" s="74"/>
      <c r="L121" s="74"/>
      <c r="M121" s="74"/>
    </row>
    <row r="122" spans="2:13" ht="15" customHeight="1" x14ac:dyDescent="0.2">
      <c r="B122" s="82"/>
      <c r="C122" s="82"/>
      <c r="D122" s="82"/>
      <c r="E122" s="74"/>
      <c r="F122" s="74"/>
      <c r="G122" s="74"/>
      <c r="H122" s="74"/>
      <c r="I122" s="74"/>
      <c r="J122" s="74"/>
      <c r="K122" s="74"/>
      <c r="L122" s="74"/>
      <c r="M122" s="74"/>
    </row>
    <row r="123" spans="2:13" ht="15" customHeight="1" x14ac:dyDescent="0.2">
      <c r="B123" s="82"/>
      <c r="C123" s="82"/>
      <c r="D123" s="82"/>
      <c r="E123" s="74"/>
      <c r="F123" s="74"/>
      <c r="G123" s="74"/>
      <c r="H123" s="74"/>
      <c r="I123" s="74"/>
      <c r="J123" s="74"/>
      <c r="K123" s="74"/>
      <c r="L123" s="74"/>
      <c r="M123" s="74"/>
    </row>
    <row r="124" spans="2:13" ht="15" customHeight="1" x14ac:dyDescent="0.2">
      <c r="B124" s="82"/>
      <c r="C124" s="82"/>
      <c r="D124" s="82"/>
      <c r="E124" s="74"/>
      <c r="F124" s="74"/>
      <c r="G124" s="74"/>
      <c r="H124" s="74"/>
      <c r="I124" s="74"/>
      <c r="J124" s="74"/>
      <c r="K124" s="74"/>
      <c r="L124" s="74"/>
      <c r="M124" s="74"/>
    </row>
    <row r="125" spans="2:13" ht="15" customHeight="1" x14ac:dyDescent="0.2">
      <c r="B125" s="82"/>
      <c r="C125" s="82"/>
      <c r="D125" s="82"/>
      <c r="E125" s="74"/>
      <c r="F125" s="74"/>
      <c r="G125" s="74"/>
      <c r="H125" s="74"/>
      <c r="I125" s="74"/>
      <c r="J125" s="74"/>
      <c r="K125" s="74"/>
      <c r="L125" s="74"/>
      <c r="M125" s="74"/>
    </row>
    <row r="126" spans="2:13" ht="15" customHeight="1" x14ac:dyDescent="0.2">
      <c r="B126" s="82"/>
      <c r="C126" s="82"/>
      <c r="D126" s="82"/>
      <c r="E126" s="74"/>
      <c r="F126" s="74"/>
      <c r="G126" s="74"/>
      <c r="H126" s="74"/>
      <c r="I126" s="74"/>
      <c r="J126" s="74"/>
      <c r="K126" s="74"/>
      <c r="L126" s="74"/>
      <c r="M126" s="74"/>
    </row>
    <row r="127" spans="2:13" ht="15" customHeight="1" x14ac:dyDescent="0.2">
      <c r="B127" s="72"/>
      <c r="C127" s="82"/>
      <c r="D127" s="82"/>
      <c r="E127" s="74"/>
      <c r="F127" s="74"/>
      <c r="G127" s="74"/>
      <c r="H127" s="74"/>
      <c r="I127" s="74"/>
      <c r="J127" s="74"/>
      <c r="K127" s="74"/>
      <c r="L127" s="74"/>
      <c r="M127" s="74"/>
    </row>
    <row r="128" spans="2:13" ht="24" customHeight="1" x14ac:dyDescent="0.2">
      <c r="B128" s="72"/>
      <c r="C128" s="72"/>
      <c r="D128" s="72"/>
      <c r="E128" s="74"/>
      <c r="F128" s="74"/>
      <c r="G128" s="74"/>
      <c r="H128" s="74"/>
      <c r="I128" s="74"/>
      <c r="J128" s="74"/>
      <c r="K128" s="74"/>
      <c r="L128" s="74"/>
      <c r="M128" s="74"/>
    </row>
    <row r="129" spans="2:13" ht="15" customHeight="1" x14ac:dyDescent="0.2">
      <c r="B129" s="72"/>
      <c r="C129" s="72"/>
      <c r="D129" s="72"/>
      <c r="E129" s="74"/>
      <c r="F129" s="74"/>
      <c r="G129" s="74"/>
      <c r="H129" s="74"/>
      <c r="I129" s="74"/>
      <c r="J129" s="74"/>
      <c r="K129" s="74"/>
      <c r="L129" s="74"/>
      <c r="M129" s="74"/>
    </row>
    <row r="130" spans="2:13" ht="15" customHeight="1" x14ac:dyDescent="0.2">
      <c r="B130" s="72"/>
      <c r="C130" s="72"/>
      <c r="D130" s="72"/>
      <c r="E130" s="74"/>
      <c r="F130" s="74"/>
      <c r="G130" s="74"/>
      <c r="H130" s="74"/>
      <c r="I130" s="74"/>
      <c r="J130" s="74"/>
      <c r="K130" s="74"/>
      <c r="L130" s="74"/>
      <c r="M130" s="74"/>
    </row>
    <row r="131" spans="2:13" ht="15" customHeight="1" x14ac:dyDescent="0.2">
      <c r="B131" s="72"/>
      <c r="C131" s="72"/>
      <c r="D131" s="72"/>
      <c r="E131" s="74"/>
      <c r="F131" s="74"/>
      <c r="G131" s="74"/>
      <c r="H131" s="74"/>
      <c r="I131" s="74"/>
      <c r="J131" s="74"/>
      <c r="K131" s="74"/>
      <c r="L131" s="74"/>
      <c r="M131" s="74"/>
    </row>
    <row r="132" spans="2:13" ht="15" customHeight="1" x14ac:dyDescent="0.2">
      <c r="B132" s="72"/>
      <c r="C132" s="72"/>
      <c r="D132" s="72"/>
      <c r="E132" s="74"/>
      <c r="F132" s="74"/>
      <c r="G132" s="74"/>
      <c r="H132" s="74"/>
      <c r="I132" s="74"/>
      <c r="J132" s="74"/>
      <c r="K132" s="74"/>
      <c r="L132" s="74"/>
      <c r="M132" s="74"/>
    </row>
    <row r="133" spans="2:13" ht="15" customHeight="1" x14ac:dyDescent="0.2">
      <c r="B133" s="72"/>
      <c r="C133" s="72"/>
      <c r="D133" s="72"/>
      <c r="E133" s="74"/>
      <c r="F133" s="74"/>
      <c r="G133" s="74"/>
      <c r="H133" s="74"/>
      <c r="I133" s="74"/>
      <c r="J133" s="74"/>
      <c r="K133" s="74"/>
      <c r="L133" s="74"/>
      <c r="M133" s="74"/>
    </row>
    <row r="134" spans="2:13" ht="15" customHeight="1" x14ac:dyDescent="0.2">
      <c r="B134" s="72"/>
      <c r="C134" s="72"/>
      <c r="D134" s="72"/>
      <c r="E134" s="74"/>
      <c r="F134" s="74"/>
      <c r="G134" s="74"/>
      <c r="H134" s="74"/>
      <c r="I134" s="74"/>
      <c r="J134" s="74"/>
      <c r="K134" s="74"/>
      <c r="L134" s="74"/>
      <c r="M134" s="74"/>
    </row>
    <row r="135" spans="2:13" ht="15" customHeight="1" x14ac:dyDescent="0.2">
      <c r="B135" s="72"/>
      <c r="C135" s="72"/>
      <c r="D135" s="72"/>
      <c r="E135" s="74"/>
      <c r="F135" s="74"/>
      <c r="G135" s="74"/>
      <c r="H135" s="74"/>
      <c r="I135" s="74"/>
      <c r="J135" s="74"/>
      <c r="K135" s="74"/>
      <c r="L135" s="74"/>
      <c r="M135" s="74"/>
    </row>
    <row r="136" spans="2:13" ht="15" customHeight="1" x14ac:dyDescent="0.2">
      <c r="B136" s="72"/>
      <c r="C136" s="72"/>
      <c r="D136" s="72"/>
      <c r="E136" s="74"/>
      <c r="F136" s="74"/>
      <c r="G136" s="74"/>
      <c r="H136" s="74"/>
      <c r="I136" s="74"/>
      <c r="J136" s="74"/>
      <c r="K136" s="74"/>
      <c r="L136" s="74"/>
      <c r="M136" s="74"/>
    </row>
    <row r="137" spans="2:13" ht="15" customHeight="1" x14ac:dyDescent="0.2">
      <c r="B137" s="72"/>
      <c r="C137" s="72"/>
      <c r="D137" s="72"/>
      <c r="E137" s="74"/>
      <c r="F137" s="74"/>
      <c r="G137" s="74"/>
      <c r="H137" s="74"/>
      <c r="I137" s="74"/>
      <c r="J137" s="74"/>
      <c r="K137" s="74"/>
      <c r="L137" s="74"/>
      <c r="M137" s="74"/>
    </row>
    <row r="138" spans="2:13" ht="15" customHeight="1" x14ac:dyDescent="0.2"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</row>
    <row r="139" spans="2:13" ht="15" customHeight="1" x14ac:dyDescent="0.2"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</row>
    <row r="140" spans="2:13" ht="15" customHeight="1" x14ac:dyDescent="0.2"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</row>
    <row r="141" spans="2:13" ht="15" customHeight="1" x14ac:dyDescent="0.2"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</row>
    <row r="142" spans="2:13" ht="15" customHeight="1" x14ac:dyDescent="0.2"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</row>
    <row r="143" spans="2:13" ht="15" customHeight="1" x14ac:dyDescent="0.2"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</row>
  </sheetData>
  <sheetProtection algorithmName="SHA-512" hashValue="RqK8Yho8rYE+NRwZcJ7iT0fO0vHelT8AxUIQNez7Xuki0leENHRPxYMAPLw6ud+EKGdSZ7ZTSg7krL2UplPvDQ==" saltValue="KVz2ToBgmiakmcnPDmUVSw==" spinCount="100000" sheet="1" objects="1" scenarios="1"/>
  <mergeCells count="3">
    <mergeCell ref="B5:F5"/>
    <mergeCell ref="B49:F49"/>
    <mergeCell ref="B1:F1"/>
  </mergeCells>
  <phoneticPr fontId="0" type="noConversion"/>
  <pageMargins left="0.75" right="0.57999999999999996" top="0.59055118110236227" bottom="0.59055118110236227" header="0.51181102362204722" footer="0.51181102362204722"/>
  <pageSetup paperSize="9" orientation="portrait" r:id="rId1"/>
  <headerFooter alignWithMargins="0">
    <oddFooter>&amp;L(c) Bundesverband Kalksandsteinindustrie e.V., Hannover, 2019&amp;Rwww.kalksandstein.de</oddFooter>
  </headerFooter>
  <rowBreaks count="1" manualBreakCount="1">
    <brk id="50" min="1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Group Box 1">
              <controlPr defaultSize="0" autoFill="0" autoPict="0">
                <anchor moveWithCells="1" sizeWithCells="1">
                  <from>
                    <xdr:col>1</xdr:col>
                    <xdr:colOff>28575</xdr:colOff>
                    <xdr:row>12</xdr:row>
                    <xdr:rowOff>9525</xdr:rowOff>
                  </from>
                  <to>
                    <xdr:col>4</xdr:col>
                    <xdr:colOff>962025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12</xdr:row>
                    <xdr:rowOff>104775</xdr:rowOff>
                  </from>
                  <to>
                    <xdr:col>4</xdr:col>
                    <xdr:colOff>1600200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Group Box 3">
              <controlPr defaultSize="0" autoFill="0" autoPict="0">
                <anchor moveWithCells="1" sizeWithCells="1">
                  <from>
                    <xdr:col>1</xdr:col>
                    <xdr:colOff>28575</xdr:colOff>
                    <xdr:row>17</xdr:row>
                    <xdr:rowOff>9525</xdr:rowOff>
                  </from>
                  <to>
                    <xdr:col>4</xdr:col>
                    <xdr:colOff>981075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Option Button 4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17</xdr:row>
                    <xdr:rowOff>95250</xdr:rowOff>
                  </from>
                  <to>
                    <xdr:col>4</xdr:col>
                    <xdr:colOff>542925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Option Button 5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18</xdr:row>
                    <xdr:rowOff>114300</xdr:rowOff>
                  </from>
                  <to>
                    <xdr:col>4</xdr:col>
                    <xdr:colOff>581025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Group Box 6">
              <controlPr defaultSize="0" autoFill="0" autoPict="0">
                <anchor moveWithCells="1">
                  <from>
                    <xdr:col>1</xdr:col>
                    <xdr:colOff>9525</xdr:colOff>
                    <xdr:row>22</xdr:row>
                    <xdr:rowOff>9525</xdr:rowOff>
                  </from>
                  <to>
                    <xdr:col>4</xdr:col>
                    <xdr:colOff>962025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Option Button 7">
              <controlPr defaultSize="0" autoFill="0" autoLine="0" autoPict="0">
                <anchor moveWithCells="1">
                  <from>
                    <xdr:col>1</xdr:col>
                    <xdr:colOff>57150</xdr:colOff>
                    <xdr:row>22</xdr:row>
                    <xdr:rowOff>85725</xdr:rowOff>
                  </from>
                  <to>
                    <xdr:col>3</xdr:col>
                    <xdr:colOff>1028700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Option Button 8">
              <controlPr defaultSize="0" autoFill="0" autoLine="0" autoPict="0">
                <anchor moveWithCells="1">
                  <from>
                    <xdr:col>1</xdr:col>
                    <xdr:colOff>57150</xdr:colOff>
                    <xdr:row>23</xdr:row>
                    <xdr:rowOff>85725</xdr:rowOff>
                  </from>
                  <to>
                    <xdr:col>3</xdr:col>
                    <xdr:colOff>1028700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Option Button 9">
              <controlPr defaultSize="0" autoFill="0" autoLine="0" autoPict="0">
                <anchor moveWithCells="1">
                  <from>
                    <xdr:col>1</xdr:col>
                    <xdr:colOff>57150</xdr:colOff>
                    <xdr:row>24</xdr:row>
                    <xdr:rowOff>95250</xdr:rowOff>
                  </from>
                  <to>
                    <xdr:col>3</xdr:col>
                    <xdr:colOff>1028700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Group Box 10">
              <controlPr defaultSize="0" autoFill="0" autoPict="0">
                <anchor moveWithCells="1" sizeWithCells="1">
                  <from>
                    <xdr:col>1</xdr:col>
                    <xdr:colOff>28575</xdr:colOff>
                    <xdr:row>7</xdr:row>
                    <xdr:rowOff>9525</xdr:rowOff>
                  </from>
                  <to>
                    <xdr:col>4</xdr:col>
                    <xdr:colOff>942975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Option Button 11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7</xdr:row>
                    <xdr:rowOff>95250</xdr:rowOff>
                  </from>
                  <to>
                    <xdr:col>3</xdr:col>
                    <xdr:colOff>381000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Option Button 12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8</xdr:row>
                    <xdr:rowOff>114300</xdr:rowOff>
                  </from>
                  <to>
                    <xdr:col>4</xdr:col>
                    <xdr:colOff>581025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Option Button 13">
              <controlPr defaultSize="0" autoFill="0" autoLine="0" autoPict="0">
                <anchor moveWithCells="1">
                  <from>
                    <xdr:col>1</xdr:col>
                    <xdr:colOff>57150</xdr:colOff>
                    <xdr:row>25</xdr:row>
                    <xdr:rowOff>114300</xdr:rowOff>
                  </from>
                  <to>
                    <xdr:col>3</xdr:col>
                    <xdr:colOff>1581150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Group Box 14">
              <controlPr defaultSize="0" autoFill="0" autoPict="0">
                <anchor moveWithCells="1" sizeWithCells="1">
                  <from>
                    <xdr:col>1</xdr:col>
                    <xdr:colOff>28575</xdr:colOff>
                    <xdr:row>29</xdr:row>
                    <xdr:rowOff>9525</xdr:rowOff>
                  </from>
                  <to>
                    <xdr:col>4</xdr:col>
                    <xdr:colOff>1000125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Option Button 15">
              <controlPr defaultSize="0" autoFill="0" autoLine="0" autoPict="0" altText="Stoßfuge aus Normalmörtel (12 mm)">
                <anchor moveWithCells="1" sizeWithCells="1">
                  <from>
                    <xdr:col>1</xdr:col>
                    <xdr:colOff>57150</xdr:colOff>
                    <xdr:row>29</xdr:row>
                    <xdr:rowOff>95250</xdr:rowOff>
                  </from>
                  <to>
                    <xdr:col>4</xdr:col>
                    <xdr:colOff>542925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Option Button 16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30</xdr:row>
                    <xdr:rowOff>152400</xdr:rowOff>
                  </from>
                  <to>
                    <xdr:col>4</xdr:col>
                    <xdr:colOff>581025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Option Button 17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13</xdr:row>
                    <xdr:rowOff>142875</xdr:rowOff>
                  </from>
                  <to>
                    <xdr:col>4</xdr:col>
                    <xdr:colOff>1600200</xdr:colOff>
                    <xdr:row>14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F66"/>
  <sheetViews>
    <sheetView showGridLines="0" showRowColHeaders="0" zoomScaleNormal="100" workbookViewId="0">
      <selection activeCell="H19" sqref="H19"/>
    </sheetView>
  </sheetViews>
  <sheetFormatPr baseColWidth="10" defaultRowHeight="12.75" x14ac:dyDescent="0.2"/>
  <cols>
    <col min="1" max="1" width="11.42578125" style="7" customWidth="1"/>
    <col min="2" max="2" width="4.42578125" customWidth="1"/>
    <col min="3" max="3" width="15.7109375" customWidth="1"/>
    <col min="4" max="4" width="10.7109375" customWidth="1"/>
    <col min="5" max="5" width="13.28515625" customWidth="1"/>
    <col min="6" max="6" width="41.7109375" customWidth="1"/>
  </cols>
  <sheetData>
    <row r="1" spans="1:6" s="85" customFormat="1" ht="17.45" customHeight="1" x14ac:dyDescent="0.25">
      <c r="A1" s="11"/>
      <c r="B1" s="156" t="s">
        <v>167</v>
      </c>
      <c r="C1" s="156"/>
      <c r="D1" s="156"/>
      <c r="E1" s="156"/>
      <c r="F1" s="156"/>
    </row>
    <row r="2" spans="1:6" s="85" customFormat="1" ht="18" customHeight="1" x14ac:dyDescent="0.25">
      <c r="A2" s="11"/>
      <c r="B2" s="75"/>
      <c r="C2" s="75"/>
      <c r="D2" s="75"/>
      <c r="E2" s="75"/>
      <c r="F2" s="75"/>
    </row>
    <row r="3" spans="1:6" ht="20.25" x14ac:dyDescent="0.3">
      <c r="A3" s="12"/>
      <c r="B3" s="75"/>
      <c r="C3" s="75"/>
      <c r="D3" s="75"/>
      <c r="E3" s="75"/>
      <c r="F3" s="75"/>
    </row>
    <row r="4" spans="1:6" ht="28.15" customHeight="1" x14ac:dyDescent="0.3">
      <c r="A4" s="12"/>
      <c r="B4" s="151" t="s">
        <v>170</v>
      </c>
      <c r="C4" s="152"/>
      <c r="D4" s="97" t="s">
        <v>133</v>
      </c>
      <c r="E4" s="97" t="s">
        <v>134</v>
      </c>
      <c r="F4" s="98" t="s">
        <v>135</v>
      </c>
    </row>
    <row r="5" spans="1:6" ht="18" customHeight="1" x14ac:dyDescent="0.2">
      <c r="A5" s="13"/>
      <c r="B5" s="160" t="s">
        <v>151</v>
      </c>
      <c r="C5" s="161"/>
      <c r="D5" s="161"/>
      <c r="E5" s="161"/>
      <c r="F5" s="162"/>
    </row>
    <row r="6" spans="1:6" ht="24" customHeight="1" x14ac:dyDescent="0.3">
      <c r="A6" s="12"/>
      <c r="B6" s="80" t="s">
        <v>152</v>
      </c>
      <c r="C6" s="92" t="s">
        <v>136</v>
      </c>
      <c r="D6" s="78" t="s">
        <v>58</v>
      </c>
      <c r="E6" s="81" t="s">
        <v>153</v>
      </c>
      <c r="F6" s="79" t="s">
        <v>175</v>
      </c>
    </row>
    <row r="7" spans="1:6" ht="36.6" customHeight="1" x14ac:dyDescent="0.2">
      <c r="A7" s="13"/>
      <c r="B7" s="80" t="s">
        <v>154</v>
      </c>
      <c r="C7" s="92" t="s">
        <v>137</v>
      </c>
      <c r="D7" s="78" t="s">
        <v>60</v>
      </c>
      <c r="E7" s="81" t="s">
        <v>155</v>
      </c>
      <c r="F7" s="79" t="s">
        <v>176</v>
      </c>
    </row>
    <row r="8" spans="1:6" ht="36.6" customHeight="1" x14ac:dyDescent="0.2">
      <c r="A8" s="13"/>
      <c r="B8" s="80" t="s">
        <v>156</v>
      </c>
      <c r="C8" s="95" t="s">
        <v>177</v>
      </c>
      <c r="D8" s="78" t="s">
        <v>186</v>
      </c>
      <c r="E8" s="81" t="s">
        <v>157</v>
      </c>
      <c r="F8" s="79" t="s">
        <v>178</v>
      </c>
    </row>
    <row r="9" spans="1:6" ht="24" customHeight="1" x14ac:dyDescent="0.2">
      <c r="A9" s="60"/>
      <c r="B9" s="80" t="s">
        <v>158</v>
      </c>
      <c r="C9" s="92" t="s">
        <v>139</v>
      </c>
      <c r="D9" s="78" t="s">
        <v>132</v>
      </c>
      <c r="E9" s="81" t="s">
        <v>157</v>
      </c>
      <c r="F9" s="79" t="s">
        <v>179</v>
      </c>
    </row>
    <row r="10" spans="1:6" ht="36.6" customHeight="1" x14ac:dyDescent="0.2">
      <c r="A10" s="60"/>
      <c r="B10" s="80" t="s">
        <v>140</v>
      </c>
      <c r="C10" s="92" t="s">
        <v>180</v>
      </c>
      <c r="D10" s="78" t="s">
        <v>63</v>
      </c>
      <c r="E10" s="81" t="s">
        <v>160</v>
      </c>
      <c r="F10" s="79" t="s">
        <v>173</v>
      </c>
    </row>
    <row r="11" spans="1:6" ht="24" customHeight="1" x14ac:dyDescent="0.2">
      <c r="A11" s="13"/>
      <c r="B11" s="80" t="s">
        <v>141</v>
      </c>
      <c r="C11" s="92" t="s">
        <v>159</v>
      </c>
      <c r="D11" s="78" t="s">
        <v>64</v>
      </c>
      <c r="E11" s="81" t="s">
        <v>182</v>
      </c>
      <c r="F11" s="79" t="s">
        <v>189</v>
      </c>
    </row>
    <row r="12" spans="1:6" ht="24" customHeight="1" x14ac:dyDescent="0.3">
      <c r="A12" s="12"/>
      <c r="B12" s="80" t="s">
        <v>143</v>
      </c>
      <c r="C12" s="92" t="s">
        <v>181</v>
      </c>
      <c r="D12" s="78" t="s">
        <v>171</v>
      </c>
      <c r="E12" s="96" t="s">
        <v>183</v>
      </c>
      <c r="F12" s="79" t="s">
        <v>174</v>
      </c>
    </row>
    <row r="13" spans="1:6" ht="18" customHeight="1" x14ac:dyDescent="0.2">
      <c r="A13" s="13"/>
      <c r="B13" s="157" t="s">
        <v>142</v>
      </c>
      <c r="C13" s="158"/>
      <c r="D13" s="158"/>
      <c r="E13" s="158"/>
      <c r="F13" s="159"/>
    </row>
    <row r="14" spans="1:6" ht="24" customHeight="1" x14ac:dyDescent="0.2">
      <c r="A14" s="60"/>
      <c r="B14" s="80" t="s">
        <v>145</v>
      </c>
      <c r="C14" s="92" t="s">
        <v>144</v>
      </c>
      <c r="D14" s="78" t="s">
        <v>59</v>
      </c>
      <c r="E14" s="81" t="s">
        <v>153</v>
      </c>
      <c r="F14" s="79" t="s">
        <v>175</v>
      </c>
    </row>
    <row r="15" spans="1:6" ht="36.6" customHeight="1" x14ac:dyDescent="0.2">
      <c r="A15" s="13"/>
      <c r="B15" s="80" t="s">
        <v>146</v>
      </c>
      <c r="C15" s="92" t="s">
        <v>185</v>
      </c>
      <c r="D15" s="78" t="s">
        <v>61</v>
      </c>
      <c r="E15" s="81" t="s">
        <v>155</v>
      </c>
      <c r="F15" s="79" t="s">
        <v>187</v>
      </c>
    </row>
    <row r="16" spans="1:6" ht="36.6" customHeight="1" x14ac:dyDescent="0.3">
      <c r="A16" s="12"/>
      <c r="B16" s="80" t="s">
        <v>148</v>
      </c>
      <c r="C16" s="92" t="s">
        <v>138</v>
      </c>
      <c r="D16" s="78" t="s">
        <v>147</v>
      </c>
      <c r="E16" s="81" t="s">
        <v>155</v>
      </c>
      <c r="F16" s="79" t="s">
        <v>188</v>
      </c>
    </row>
    <row r="17" spans="1:6" ht="18" customHeight="1" x14ac:dyDescent="0.2">
      <c r="A17" s="13"/>
      <c r="B17" s="157" t="s">
        <v>192</v>
      </c>
      <c r="C17" s="158"/>
      <c r="D17" s="158"/>
      <c r="E17" s="158"/>
      <c r="F17" s="159"/>
    </row>
    <row r="18" spans="1:6" ht="36.6" customHeight="1" x14ac:dyDescent="0.2">
      <c r="A18" s="60"/>
      <c r="B18" s="80" t="s">
        <v>150</v>
      </c>
      <c r="C18" s="92" t="s">
        <v>193</v>
      </c>
      <c r="D18" s="78" t="s">
        <v>149</v>
      </c>
      <c r="E18" s="81" t="s">
        <v>157</v>
      </c>
      <c r="F18" s="79" t="s">
        <v>190</v>
      </c>
    </row>
    <row r="19" spans="1:6" ht="60.6" customHeight="1" x14ac:dyDescent="0.2">
      <c r="A19" s="13"/>
      <c r="B19" s="80" t="s">
        <v>184</v>
      </c>
      <c r="C19" s="92" t="s">
        <v>194</v>
      </c>
      <c r="D19" s="78" t="s">
        <v>65</v>
      </c>
      <c r="E19" s="81" t="s">
        <v>157</v>
      </c>
      <c r="F19" s="79" t="s">
        <v>191</v>
      </c>
    </row>
    <row r="20" spans="1:6" ht="67.900000000000006" customHeight="1" x14ac:dyDescent="0.3">
      <c r="A20" s="12"/>
      <c r="B20" s="153" t="s">
        <v>195</v>
      </c>
      <c r="C20" s="154"/>
      <c r="D20" s="154"/>
      <c r="E20" s="154"/>
      <c r="F20" s="155"/>
    </row>
    <row r="21" spans="1:6" ht="13.15" customHeight="1" x14ac:dyDescent="0.2">
      <c r="A21" s="13"/>
    </row>
    <row r="22" spans="1:6" ht="13.9" customHeight="1" x14ac:dyDescent="0.2">
      <c r="A22" s="13"/>
    </row>
    <row r="23" spans="1:6" x14ac:dyDescent="0.2">
      <c r="A23" s="13"/>
    </row>
    <row r="24" spans="1:6" x14ac:dyDescent="0.2">
      <c r="A24" s="60"/>
    </row>
    <row r="25" spans="1:6" x14ac:dyDescent="0.2">
      <c r="A25" s="13"/>
    </row>
    <row r="26" spans="1:6" x14ac:dyDescent="0.2">
      <c r="A26" s="13"/>
    </row>
    <row r="27" spans="1:6" ht="20.25" x14ac:dyDescent="0.3">
      <c r="A27" s="12"/>
    </row>
    <row r="28" spans="1:6" x14ac:dyDescent="0.2">
      <c r="A28" s="13"/>
    </row>
    <row r="32" spans="1:6" ht="20.25" x14ac:dyDescent="0.3">
      <c r="A32" s="12"/>
    </row>
    <row r="33" spans="1:1" x14ac:dyDescent="0.2">
      <c r="A33" s="13"/>
    </row>
    <row r="34" spans="1:1" ht="20.25" x14ac:dyDescent="0.3">
      <c r="A34" s="12"/>
    </row>
    <row r="36" spans="1:1" x14ac:dyDescent="0.2">
      <c r="A36" s="68"/>
    </row>
    <row r="37" spans="1:1" x14ac:dyDescent="0.2">
      <c r="A37" s="68"/>
    </row>
    <row r="38" spans="1:1" x14ac:dyDescent="0.2">
      <c r="A38" s="70"/>
    </row>
    <row r="39" spans="1:1" x14ac:dyDescent="0.2">
      <c r="A39" s="68"/>
    </row>
    <row r="40" spans="1:1" x14ac:dyDescent="0.2">
      <c r="A40" s="68"/>
    </row>
    <row r="41" spans="1:1" x14ac:dyDescent="0.2">
      <c r="A41" s="70"/>
    </row>
    <row r="42" spans="1:1" x14ac:dyDescent="0.2">
      <c r="A42" s="68"/>
    </row>
    <row r="43" spans="1:1" x14ac:dyDescent="0.2">
      <c r="A43" s="68"/>
    </row>
    <row r="44" spans="1:1" x14ac:dyDescent="0.2">
      <c r="A44" s="68"/>
    </row>
    <row r="45" spans="1:1" x14ac:dyDescent="0.2">
      <c r="A45" s="68"/>
    </row>
    <row r="46" spans="1:1" x14ac:dyDescent="0.2">
      <c r="A46" s="68"/>
    </row>
    <row r="47" spans="1:1" x14ac:dyDescent="0.2">
      <c r="A47" s="68"/>
    </row>
    <row r="48" spans="1:1" x14ac:dyDescent="0.2">
      <c r="A48" s="68"/>
    </row>
    <row r="53" spans="1:1" ht="14.25" x14ac:dyDescent="0.2">
      <c r="A53" s="76"/>
    </row>
    <row r="61" spans="1:1" ht="14.25" x14ac:dyDescent="0.2">
      <c r="A61" s="76"/>
    </row>
    <row r="66" spans="1:1" ht="14.25" x14ac:dyDescent="0.2">
      <c r="A66" s="76"/>
    </row>
  </sheetData>
  <sheetProtection algorithmName="SHA-512" hashValue="8eI34kIm8r27Ei+iXtfpx4g3nYDZ80SqsQsYcCThHCXytgVnfJq6L8EwBcXP7LinesBgB7pCy0tIHZ1h/RrnSA==" saltValue="FjW3fvJlRX2iXBUM3NniQA==" spinCount="100000" sheet="1" objects="1" scenarios="1"/>
  <mergeCells count="6">
    <mergeCell ref="B4:C4"/>
    <mergeCell ref="B20:F20"/>
    <mergeCell ref="B1:F1"/>
    <mergeCell ref="B17:F17"/>
    <mergeCell ref="B5:F5"/>
    <mergeCell ref="B13:F13"/>
  </mergeCells>
  <phoneticPr fontId="0" type="noConversion"/>
  <pageMargins left="0.73" right="0.59055118110236227" top="0.59055118110236227" bottom="0.59055118110236227" header="0.51181102362204722" footer="0.51181102362204722"/>
  <pageSetup paperSize="9" orientation="portrait" r:id="rId1"/>
  <headerFooter alignWithMargins="0">
    <oddFooter>&amp;L(c) Bundesverband Kalksandsteinindustrie e.V., Hannover, 2019&amp;Rwww.kalksandstein.de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Definitionen</vt:lpstr>
      <vt:lpstr>Mörtelbedarf</vt:lpstr>
      <vt:lpstr>Materialbedarf</vt:lpstr>
      <vt:lpstr>Steinauswahl</vt:lpstr>
      <vt:lpstr>Steinarten</vt:lpstr>
      <vt:lpstr>Materialbedarf!Druckbereich</vt:lpstr>
      <vt:lpstr>Steinarten!Druckbereich</vt:lpstr>
      <vt:lpstr>Steinauswahl!Druckbereich</vt:lpstr>
    </vt:vector>
  </TitlesOfParts>
  <Company>BVKSI Hannover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Materialbedarf zur Erstellung von Kalksandstein-Mauerwerk</dc:title>
  <dc:subject>Mengenermittlung Rohbauwand</dc:subject>
  <dc:creator>Anita Khezri_BVKSI</dc:creator>
  <dc:description>Erstellung: 10.02.2006_x000d_
Korrektur: 02.02.2007_x000d_
  Indexkorrektur bei Steinen mit l &gt;= 373 mm_x000d_
Korrektur: 26.03.2007_x000d_
 Indexkorrektur, Höhe &gt;373 mm_x000d_
_x000d_
3 Registerblätter:_x000d_
- Materialbedarf_x000d_
- Steinauswahl_x000d_
- Steinarten</dc:description>
  <cp:lastModifiedBy>Anita Khezri</cp:lastModifiedBy>
  <cp:lastPrinted>2019-07-08T07:21:55Z</cp:lastPrinted>
  <dcterms:created xsi:type="dcterms:W3CDTF">2004-12-14T12:48:46Z</dcterms:created>
  <dcterms:modified xsi:type="dcterms:W3CDTF">2021-09-03T12:41:19Z</dcterms:modified>
</cp:coreProperties>
</file>